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updateLinks="never"/>
  <mc:AlternateContent xmlns:mc="http://schemas.openxmlformats.org/markup-compatibility/2006">
    <mc:Choice Requires="x15">
      <x15ac:absPath xmlns:x15ac="http://schemas.microsoft.com/office/spreadsheetml/2010/11/ac" url="\\wphcsfill03.hcs.local\PDD\MFS\NOFA\2022 NOFA\Master Applications\2022 NOFA Pre-App Versions\"/>
    </mc:Choice>
  </mc:AlternateContent>
  <xr:revisionPtr revIDLastSave="0" documentId="13_ncr:1_{22104AF5-CB68-4398-AC81-07609C129D60}" xr6:coauthVersionLast="47" xr6:coauthVersionMax="47" xr10:uidLastSave="{00000000-0000-0000-0000-000000000000}"/>
  <workbookProtection workbookAlgorithmName="SHA-512" workbookHashValue="3jQey9kEIt8W1TVaYvnhp8VN+BQPo14/XX0+90o6aHeis13oUb5MYnoQzarPqSFCwJdaU3ZS5Ro2EL+13anDqw==" workbookSaltValue="STbL0sP5y3mQRncO8kvEBQ==" workbookSpinCount="100000" lockStructure="1"/>
  <bookViews>
    <workbookView xWindow="-120" yWindow="-120" windowWidth="24240" windowHeight="13140" tabRatio="854" xr2:uid="{00000000-000D-0000-FFFF-FFFF00000000}"/>
  </bookViews>
  <sheets>
    <sheet name="Instructions" sheetId="4" r:id="rId1"/>
    <sheet name="Project Input" sheetId="5" r:id="rId2"/>
    <sheet name="Development Team" sheetId="3" r:id="rId3"/>
    <sheet name="Prolink" sheetId="24" state="hidden" r:id="rId4"/>
    <sheet name="NOFA #2022-2 LIFT Rental" sheetId="16" state="hidden" r:id="rId5"/>
    <sheet name="NOFA #2022-3 LIFT Homeownership" sheetId="22" r:id="rId6"/>
    <sheet name="NOFA #2022-4 PSH" sheetId="7" state="hidden" r:id="rId7"/>
    <sheet name="NOFA #2022-5 9% LIHTC" sheetId="15" state="hidden" r:id="rId8"/>
    <sheet name="NOFA 2021-5 (HOME)" sheetId="2" state="hidden" r:id="rId9"/>
    <sheet name="SD_Dropdowns" sheetId="10" state="veryHidden" r:id="rId10"/>
    <sheet name="NOFA 2021-8 (Vets-GHAP)" sheetId="13" state="hidden" r:id="rId11"/>
    <sheet name="NOFA 2021-9 (Small Projects)" sheetId="12" state="hidden" r:id="rId12"/>
    <sheet name="Data - Regions" sheetId="9" state="hidden" r:id="rId13"/>
    <sheet name="Data - RSMeans" sheetId="21" state="hidden" r:id="rId14"/>
    <sheet name="Data - RSMeans HO" sheetId="23" state="hidden" r:id="rId15"/>
  </sheets>
  <externalReferences>
    <externalReference r:id="rId16"/>
  </externalReferences>
  <definedNames>
    <definedName name="Architect_Address">'Development Team'!$E$83</definedName>
    <definedName name="Architect_City">'Development Team'!$E$84</definedName>
    <definedName name="Architect_Email">'Development Team'!$H$88</definedName>
    <definedName name="Architect_Name">'Development Team'!$E$82</definedName>
    <definedName name="Architect_State">'Development Team'!$E$86</definedName>
    <definedName name="Architect_Telephone">'Development Team'!$H$86</definedName>
    <definedName name="Architect_Zip">'Development Team'!$E$87</definedName>
    <definedName name="CoDeveloper_Address">'Development Team'!$K$9</definedName>
    <definedName name="CoDeveloper_City">'Development Team'!$K$10</definedName>
    <definedName name="CoDeveloper_County">'Development Team'!$K$11</definedName>
    <definedName name="CoDeveloper_Email">'Development Team'!$N$16</definedName>
    <definedName name="CoDeveloper_Name">'Development Team'!$K$8</definedName>
    <definedName name="CoDeveloper_State">'Development Team'!$K$12</definedName>
    <definedName name="CoDeveloper_Telephone">'Development Team'!$N$14</definedName>
    <definedName name="CoDeveloper_Zip">'Development Team'!$K$13</definedName>
    <definedName name="Consultant_Address">'Development Team'!$E$40</definedName>
    <definedName name="Consultant_City">'Development Team'!$E$41</definedName>
    <definedName name="Consultant_County">'Development Team'!$E$42</definedName>
    <definedName name="Consultant_Name">'Development Team'!$E$39</definedName>
    <definedName name="Consultant_State">'Development Team'!$E$43</definedName>
    <definedName name="Consultant_Zip">'Development Team'!$E$44</definedName>
    <definedName name="Deal_Name">Prolink!$F$2</definedName>
    <definedName name="Deal_Number">Prolink!$F$3</definedName>
    <definedName name="Developer_Address">'Development Team'!$E$9</definedName>
    <definedName name="Developer_City">'Development Team'!$E$10</definedName>
    <definedName name="Developer_County">'Development Team'!$E$11</definedName>
    <definedName name="Developer_Email">'Development Team'!$H$16</definedName>
    <definedName name="Developer_Name">'Development Team'!$E$8</definedName>
    <definedName name="Developer_State">'Development Team'!$E$12</definedName>
    <definedName name="Developer_Telephone">'Development Team'!$H$14</definedName>
    <definedName name="Developer_Zip">'Development Team'!$E$13</definedName>
    <definedName name="GeneralContractor_Address">'Development Team'!$E$56</definedName>
    <definedName name="GeneralContractor_City">'Development Team'!$E$57</definedName>
    <definedName name="GeneralContractor_County">'Development Team'!$E$58</definedName>
    <definedName name="GeneralContractor_Email">'Development Team'!$H$61</definedName>
    <definedName name="GeneralContractor_Name">'Development Team'!$E$55</definedName>
    <definedName name="GeneralContractor_State">'Development Team'!$E$59</definedName>
    <definedName name="GeneralContractor_Telephone">'Development Team'!$H$59</definedName>
    <definedName name="GeneralContractor_Zip">'Development Team'!$E$60</definedName>
    <definedName name="If_yes__how_many?">'Project Input'!$D$12</definedName>
    <definedName name="LIHTC_30_1BR">'Project Input'!$F$43</definedName>
    <definedName name="LIHTC_30_2BR">'Project Input'!$G$43</definedName>
    <definedName name="LIHTC_30_3BR">'Project Input'!$H$43</definedName>
    <definedName name="LIHTC_30_4BR">'Project Input'!$I$43</definedName>
    <definedName name="LIHTC_30_SRO">'Project Input'!$D$43</definedName>
    <definedName name="LIHTC_30_STU">'Project Input'!$E$43</definedName>
    <definedName name="LIHTC_40_1BR">'Project Input'!$F$44</definedName>
    <definedName name="LIHTC_40_2BR">'Project Input'!$G$44</definedName>
    <definedName name="LIHTC_40_3BR">'Project Input'!$H$44</definedName>
    <definedName name="LIHTC_40_4BR">'Project Input'!$I$44</definedName>
    <definedName name="LIHTC_40_SRO">'Project Input'!$D$44</definedName>
    <definedName name="LIHTC_40_STU">'Project Input'!$E$44</definedName>
    <definedName name="LIHTC_50_1BR">'Project Input'!$F$45</definedName>
    <definedName name="LIHTC_50_2BR">'Project Input'!$G$45</definedName>
    <definedName name="LIHTC_50_3BR">'Project Input'!$H$45</definedName>
    <definedName name="LIHTC_50_4BR">'Project Input'!$I$45</definedName>
    <definedName name="LIHTC_50_SRO">'Project Input'!$D$45</definedName>
    <definedName name="LIHTC_50_STU">'Project Input'!$E$45</definedName>
    <definedName name="LIHTC_60_1BR">'Project Input'!$F$46</definedName>
    <definedName name="LIHTC_60_2BR">'Project Input'!$G$46</definedName>
    <definedName name="LIHTC_60_3BR">'Project Input'!$H$46</definedName>
    <definedName name="LIHTC_60_4BR">'Project Input'!$I$46</definedName>
    <definedName name="LIHTC_60_SRO">'Project Input'!$D$46</definedName>
    <definedName name="LIHTC_61_1BR">'Project Input'!$F$47</definedName>
    <definedName name="LIHTC_61_2BR">'Project Input'!$G$47</definedName>
    <definedName name="LIHTC_61_3BR">'Project Input'!$H$47</definedName>
    <definedName name="LIHTC_61_4BR">'Project Input'!$I$47</definedName>
    <definedName name="LIHTC_61_SRO">'Project Input'!$D$47</definedName>
    <definedName name="LIHTC_61_STU">'Project Input'!$E$47</definedName>
    <definedName name="Loc_Main_Census">Prolink!$F$21</definedName>
    <definedName name="Loc_Main_Congress">Prolink!$F$20</definedName>
    <definedName name="Loc_Main_House">Prolink!$F$19</definedName>
    <definedName name="Loc_Main_Lat">Prolink!$F$16</definedName>
    <definedName name="Loc_Main_Lon">Prolink!$F$17</definedName>
    <definedName name="Loc_Main_Senate">Prolink!$F$18</definedName>
    <definedName name="ManagementCompany_Address">'Development Team'!$E$70</definedName>
    <definedName name="ManagementCompany_City">'Development Team'!$E$71</definedName>
    <definedName name="ManagementCompany_County">'Development Team'!$E$72</definedName>
    <definedName name="ManagementCompany_Email">'Development Team'!$H$74</definedName>
    <definedName name="ManagementCompany_Name">'Development Team'!$E$69</definedName>
    <definedName name="ManagementCompany_State">'Development Team'!$E$73</definedName>
    <definedName name="ManagementCompany_Telephone">'Development Team'!$H$73</definedName>
    <definedName name="ManagementCompany_Zip">'Development Team'!$E$74</definedName>
    <definedName name="ScatteredSite">'Project Input'!XFC1048567</definedName>
    <definedName name="SD_161x1_17_B_0" localSheetId="3" hidden="1">Prolink!$F$7</definedName>
    <definedName name="SD_161x1_19_B_0" localSheetId="3" hidden="1">Prolink!$F$8</definedName>
    <definedName name="SD_161x1_21_B_0" localSheetId="3" hidden="1">Prolink!$F$9</definedName>
    <definedName name="SD_161x1_2935x1_13_B_0" localSheetId="3" hidden="1">Prolink!$F$12</definedName>
    <definedName name="SD_161x1_2935x1_15_B_0" localSheetId="3" hidden="1">Prolink!$F$13</definedName>
    <definedName name="SD_161x1_2935x1_17_B_0" localSheetId="3" hidden="1">Prolink!$F$14</definedName>
    <definedName name="SD_161x1_2935x1_87_B_1" localSheetId="3" hidden="1">Prolink!$F$15</definedName>
    <definedName name="SD_161x1_2935x2_13_B_0" localSheetId="3" hidden="1">Prolink!$F$24</definedName>
    <definedName name="SD_161x1_2935x2_15_B_0" localSheetId="3" hidden="1">Prolink!$F$25</definedName>
    <definedName name="SD_161x1_2935x2_17_B_0" localSheetId="3" hidden="1">Prolink!$F$26</definedName>
    <definedName name="SD_161x1_2935x2_87_B_1" localSheetId="3" hidden="1">Prolink!$F$27</definedName>
    <definedName name="SD_161x1_2935x3_13_B_0" localSheetId="3" hidden="1">Prolink!$F$36</definedName>
    <definedName name="SD_161x1_2935x3_15_B_0" localSheetId="3" hidden="1">Prolink!$F$37</definedName>
    <definedName name="SD_161x1_2935x3_17_B_0" localSheetId="3" hidden="1">Prolink!$F$38</definedName>
    <definedName name="SD_161x1_2935x3_87_B_1" localSheetId="3" hidden="1">Prolink!$F$39</definedName>
    <definedName name="SD_161x1_2935x4_13_B_0" localSheetId="3" hidden="1">Prolink!$F$48</definedName>
    <definedName name="SD_161x1_2935x4_15_B_0" localSheetId="3" hidden="1">Prolink!$F$49</definedName>
    <definedName name="SD_161x1_2935x4_17_B_0" localSheetId="3" hidden="1">Prolink!$F$50</definedName>
    <definedName name="SD_161x1_2935x4_87_B_1" localSheetId="3" hidden="1">Prolink!$F$51</definedName>
    <definedName name="SD_161x1_2935x5_13_B_0" localSheetId="3" hidden="1">Prolink!$F$60</definedName>
    <definedName name="SD_161x1_2935x5_15_B_0" localSheetId="3" hidden="1">Prolink!$F$61</definedName>
    <definedName name="SD_161x1_2935x5_17_B_0" localSheetId="3" hidden="1">Prolink!$F$62</definedName>
    <definedName name="SD_161x1_2935x5_87_B_1" localSheetId="3" hidden="1">Prolink!$F$63</definedName>
    <definedName name="SD_161x1_2935x6_13_B_0" localSheetId="3" hidden="1">Prolink!$F$72</definedName>
    <definedName name="SD_161x1_2935x6_15_B_0" localSheetId="3" hidden="1">Prolink!$F$73</definedName>
    <definedName name="SD_161x1_2935x6_17_B_0" localSheetId="3" hidden="1">Prolink!$F$74</definedName>
    <definedName name="SD_161x1_2935x6_87_B_1" localSheetId="3" hidden="1">Prolink!$F$75</definedName>
    <definedName name="SD_161x1_30_B_0" localSheetId="3" hidden="1">Prolink!$F$5</definedName>
    <definedName name="SD_161x1_54_B_0" localSheetId="3" hidden="1">Prolink!$F$16</definedName>
    <definedName name="SD_161x1_55_B_0" localSheetId="3" hidden="1">Prolink!$F$17</definedName>
    <definedName name="SD_161x1_81_B_1" localSheetId="3" hidden="1">Prolink!$F$10</definedName>
    <definedName name="SD_20_B_0" localSheetId="3" hidden="1">Prolink!$F$3</definedName>
    <definedName name="SD_21_B_0" localSheetId="3" hidden="1">Prolink!$F$2</definedName>
    <definedName name="SD_3946x1_258_B_1" localSheetId="3" hidden="1">Prolink!$F$18</definedName>
    <definedName name="SD_3946x1_259_S_1" localSheetId="3" hidden="1">Prolink!$F$19</definedName>
    <definedName name="SD_3946x1_377_B_0" localSheetId="3" hidden="1">Prolink!$F$264</definedName>
    <definedName name="SD_3946x1_408_B_0" localSheetId="3" hidden="1">Prolink!$F$265</definedName>
    <definedName name="SD_3946x1_459_B_0" localSheetId="3" hidden="1">Prolink!$F$326</definedName>
    <definedName name="SD_3946x1_460_S_1" localSheetId="3" hidden="1">Prolink!$F$20</definedName>
    <definedName name="SD_3946x1_461_S_0" localSheetId="3" hidden="1">Prolink!$F$21</definedName>
    <definedName name="SD_3946x1_487_B_0" localSheetId="3" hidden="1">Prolink!$F$303</definedName>
    <definedName name="SD_3946x1_488_B_0" localSheetId="3" hidden="1">Prolink!$F$308</definedName>
    <definedName name="SD_3946x1_491_B_1" localSheetId="3" hidden="1">Prolink!$F$274</definedName>
    <definedName name="SD_3946x1_493_B_0" localSheetId="3" hidden="1">Prolink!$F$311</definedName>
    <definedName name="SD_3946x1_494_B_0" localSheetId="3" hidden="1">Prolink!$F$312</definedName>
    <definedName name="SD_3946x1_495_B_0" localSheetId="3" hidden="1">Prolink!$F$313</definedName>
    <definedName name="SD_3946x1_496_B_0" localSheetId="3" hidden="1">Prolink!$F$314</definedName>
    <definedName name="SD_3946x1_497_B_0" localSheetId="3" hidden="1">Prolink!$F$316</definedName>
    <definedName name="SD_3946x1_498_B_0" localSheetId="3" hidden="1">Prolink!$F$317</definedName>
    <definedName name="SD_3946x1_499_B_0" localSheetId="3" hidden="1">Prolink!$F$268</definedName>
    <definedName name="SD_3946x1_500_B_0" localSheetId="3" hidden="1">Prolink!$F$260</definedName>
    <definedName name="SD_3946x1_501_B_0" localSheetId="3" hidden="1">Prolink!$F$267</definedName>
    <definedName name="SD_3946x1_502_B_0" localSheetId="3" hidden="1">Prolink!$F$262</definedName>
    <definedName name="SD_3946x1_504_B_0" localSheetId="3" hidden="1">Prolink!$F$320</definedName>
    <definedName name="SD_3946x1_505_B_0" localSheetId="3" hidden="1">Prolink!$F$321</definedName>
    <definedName name="SD_3946x1_508_B_0" localSheetId="3" hidden="1">Prolink!$F$324</definedName>
    <definedName name="SD_3946x1_509_B_0" localSheetId="3" hidden="1">Prolink!$F$328</definedName>
    <definedName name="SD_3946x1_526_B_0" localSheetId="3" hidden="1">Prolink!$F$257</definedName>
    <definedName name="SD_3946x1_527_B_0" localSheetId="3" hidden="1">Prolink!$F$259</definedName>
    <definedName name="SD_3946x1_528_B_0" localSheetId="3" hidden="1">Prolink!$F$280</definedName>
    <definedName name="SD_3946x1_529_B_0" localSheetId="3" hidden="1">Prolink!$F$279</definedName>
    <definedName name="SD_3946x1_530_B_0" localSheetId="3" hidden="1">Prolink!$F$276</definedName>
    <definedName name="SD_3946x1_531_B_0" localSheetId="3" hidden="1">Prolink!$F$277</definedName>
    <definedName name="SD_3946x1_532_B_0" localSheetId="3" hidden="1">Prolink!$F$278</definedName>
    <definedName name="SD_3946x1_533_B_0" localSheetId="3" hidden="1">Prolink!$F$315</definedName>
    <definedName name="SD_3946x1_534_B_0" localSheetId="3" hidden="1">Prolink!$F$266</definedName>
    <definedName name="SD_3946x1_535_B_0" localSheetId="3" hidden="1">Prolink!$F$261</definedName>
    <definedName name="SD_3946x1_537_B_0" localSheetId="3" hidden="1">Prolink!$F$281</definedName>
    <definedName name="SD_3946x1_538_B_0" localSheetId="3" hidden="1">Prolink!$F$285</definedName>
    <definedName name="SD_3946x1_539_B_0" localSheetId="3" hidden="1">Prolink!$F$286</definedName>
    <definedName name="SD_3946x1_540_B_0" localSheetId="3" hidden="1">Prolink!$F$282</definedName>
    <definedName name="SD_3946x1_541_B_0" localSheetId="3" hidden="1">Prolink!$F$283</definedName>
    <definedName name="SD_3946x1_542_B_0" localSheetId="3" hidden="1">Prolink!$F$284</definedName>
    <definedName name="SD_3946x1_543_B_0" localSheetId="3" hidden="1">Prolink!$F$270</definedName>
    <definedName name="SD_3946x1_544_B_0" localSheetId="3" hidden="1">Prolink!$F$271</definedName>
    <definedName name="SD_3946x1_545_B_0" localSheetId="3" hidden="1">Prolink!$F$272</definedName>
    <definedName name="SD_3946x1_547_B_0" localSheetId="3" hidden="1">Prolink!$F$322</definedName>
    <definedName name="SD_3946x1_548_B_0" localSheetId="3" hidden="1">Prolink!$F$323</definedName>
    <definedName name="SD_3946x1_550_B_0" localSheetId="3" hidden="1">Prolink!$F$325</definedName>
    <definedName name="SD_3946x1_551_B_0" localSheetId="3" hidden="1">Prolink!$F$329</definedName>
    <definedName name="SD_3946x1_552_B_0" localSheetId="3" hidden="1">Prolink!$F$330</definedName>
    <definedName name="SD_3946x1_553_B_0" localSheetId="3" hidden="1">Prolink!$F$331</definedName>
    <definedName name="SD_3946x1_554_B_0" localSheetId="3" hidden="1">Prolink!$F$332</definedName>
    <definedName name="SD_3946x1_555_B_0" localSheetId="3" hidden="1">Prolink!$F$269</definedName>
    <definedName name="SD_3946x1_556_B_0" localSheetId="3" hidden="1">Prolink!$F$305</definedName>
    <definedName name="SD_3946x1_557_B_0" localSheetId="3" hidden="1">Prolink!$F$306</definedName>
    <definedName name="SD_3946x1_558_B_0" localSheetId="3" hidden="1">Prolink!$F$307</definedName>
    <definedName name="SD_3946x1_559_B_0" localSheetId="3" hidden="1">Prolink!$F$299</definedName>
    <definedName name="SD_3946x1_560_B_1" localSheetId="3" hidden="1">Prolink!$F$273</definedName>
    <definedName name="SD_3946x1_561_B_0" localSheetId="3" hidden="1">Prolink!$F$300</definedName>
    <definedName name="SD_4270x1_147_G_0" localSheetId="3" hidden="1">Prolink!$F$4</definedName>
    <definedName name="SD_4270x1_4371x1_4606x1_5_S_1" localSheetId="3" hidden="1">Prolink!$F$149</definedName>
    <definedName name="SD_4270x1_4371x1_4606x1_6_S_1" localSheetId="3" hidden="1">Prolink!$F$151</definedName>
    <definedName name="SD_4270x1_4371x1_4606x1_8_S_0" localSheetId="3" hidden="1">Prolink!$F$150</definedName>
    <definedName name="SD_4270x1_4371x1_4606x10_5_B_1" localSheetId="3" hidden="1">Prolink!$F$176</definedName>
    <definedName name="SD_4270x1_4371x1_4606x10_6_B_1" localSheetId="3" hidden="1">Prolink!$F$178</definedName>
    <definedName name="SD_4270x1_4371x1_4606x10_8_B_0" localSheetId="3" hidden="1">Prolink!$F$177</definedName>
    <definedName name="SD_4270x1_4371x1_4606x11_5_B_1" localSheetId="3" hidden="1">Prolink!$F$179</definedName>
    <definedName name="SD_4270x1_4371x1_4606x11_6_B_1" localSheetId="3" hidden="1">Prolink!$F$181</definedName>
    <definedName name="SD_4270x1_4371x1_4606x11_8_B_0" localSheetId="3" hidden="1">Prolink!$F$180</definedName>
    <definedName name="SD_4270x1_4371x1_4606x12_5_B_1" localSheetId="3" hidden="1">Prolink!$F$182</definedName>
    <definedName name="SD_4270x1_4371x1_4606x12_6_B_1" localSheetId="3" hidden="1">Prolink!$F$184</definedName>
    <definedName name="SD_4270x1_4371x1_4606x12_8_B_0" localSheetId="3" hidden="1">Prolink!$F$183</definedName>
    <definedName name="SD_4270x1_4371x1_4606x13_5_B_1" localSheetId="3" hidden="1">Prolink!$F$185</definedName>
    <definedName name="SD_4270x1_4371x1_4606x13_6_B_1" localSheetId="3" hidden="1">Prolink!$F$187</definedName>
    <definedName name="SD_4270x1_4371x1_4606x13_8_B_0" localSheetId="3" hidden="1">Prolink!$F$186</definedName>
    <definedName name="SD_4270x1_4371x1_4606x14_5_B_1" localSheetId="3" hidden="1">Prolink!$F$188</definedName>
    <definedName name="SD_4270x1_4371x1_4606x14_6_B_1" localSheetId="3" hidden="1">Prolink!$F$190</definedName>
    <definedName name="SD_4270x1_4371x1_4606x14_8_B_0" localSheetId="3" hidden="1">Prolink!$F$189</definedName>
    <definedName name="SD_4270x1_4371x1_4606x15_5_B_1" localSheetId="3" hidden="1">Prolink!$F$191</definedName>
    <definedName name="SD_4270x1_4371x1_4606x15_6_B_1" localSheetId="3" hidden="1">Prolink!$F$193</definedName>
    <definedName name="SD_4270x1_4371x1_4606x15_8_B_0" localSheetId="3" hidden="1">Prolink!$F$192</definedName>
    <definedName name="SD_4270x1_4371x1_4606x16_5_B_1" localSheetId="3" hidden="1">Prolink!$F$194</definedName>
    <definedName name="SD_4270x1_4371x1_4606x16_6_B_1" localSheetId="3" hidden="1">Prolink!$F$196</definedName>
    <definedName name="SD_4270x1_4371x1_4606x16_8_B_0" localSheetId="3" hidden="1">Prolink!$F$195</definedName>
    <definedName name="SD_4270x1_4371x1_4606x17_5_B_1" localSheetId="3" hidden="1">Prolink!$F$197</definedName>
    <definedName name="SD_4270x1_4371x1_4606x17_6_B_1" localSheetId="3" hidden="1">Prolink!$F$199</definedName>
    <definedName name="SD_4270x1_4371x1_4606x17_8_B_0" localSheetId="3" hidden="1">Prolink!$F$198</definedName>
    <definedName name="SD_4270x1_4371x1_4606x18_5_B_1" localSheetId="3" hidden="1">Prolink!$F$200</definedName>
    <definedName name="SD_4270x1_4371x1_4606x18_6_B_1" localSheetId="3" hidden="1">Prolink!$F$202</definedName>
    <definedName name="SD_4270x1_4371x1_4606x18_8_B_0" localSheetId="3" hidden="1">Prolink!$F$201</definedName>
    <definedName name="SD_4270x1_4371x1_4606x19_5_B_1" localSheetId="3" hidden="1">Prolink!$F$203</definedName>
    <definedName name="SD_4270x1_4371x1_4606x19_6_B_1" localSheetId="3" hidden="1">Prolink!$F$205</definedName>
    <definedName name="SD_4270x1_4371x1_4606x19_8_B_0" localSheetId="3" hidden="1">Prolink!$F$204</definedName>
    <definedName name="SD_4270x1_4371x1_4606x2_5_B_1" localSheetId="3" hidden="1">Prolink!$F$152</definedName>
    <definedName name="SD_4270x1_4371x1_4606x2_6_B_1" localSheetId="3" hidden="1">Prolink!$F$154</definedName>
    <definedName name="SD_4270x1_4371x1_4606x2_8_B_0" localSheetId="3" hidden="1">Prolink!$F$153</definedName>
    <definedName name="SD_4270x1_4371x1_4606x20_5_B_1" localSheetId="3" hidden="1">Prolink!$F$206</definedName>
    <definedName name="SD_4270x1_4371x1_4606x20_6_B_1" localSheetId="3" hidden="1">Prolink!$F$208</definedName>
    <definedName name="SD_4270x1_4371x1_4606x20_8_B_0" localSheetId="3" hidden="1">Prolink!$F$207</definedName>
    <definedName name="SD_4270x1_4371x1_4606x21_5_B_1" localSheetId="3" hidden="1">Prolink!$F$209</definedName>
    <definedName name="SD_4270x1_4371x1_4606x21_6_B_1" localSheetId="3" hidden="1">Prolink!$F$211</definedName>
    <definedName name="SD_4270x1_4371x1_4606x21_8_B_0" localSheetId="3" hidden="1">Prolink!$F$210</definedName>
    <definedName name="SD_4270x1_4371x1_4606x22_5_B_1" localSheetId="3" hidden="1">Prolink!$F$212</definedName>
    <definedName name="SD_4270x1_4371x1_4606x22_6_B_1" localSheetId="3" hidden="1">Prolink!$F$214</definedName>
    <definedName name="SD_4270x1_4371x1_4606x22_8_B_0" localSheetId="3" hidden="1">Prolink!$F$213</definedName>
    <definedName name="SD_4270x1_4371x1_4606x23_5_B_1" localSheetId="3" hidden="1">Prolink!$F$215</definedName>
    <definedName name="SD_4270x1_4371x1_4606x23_6_B_1" localSheetId="3" hidden="1">Prolink!$F$217</definedName>
    <definedName name="SD_4270x1_4371x1_4606x23_8_B_0" localSheetId="3" hidden="1">Prolink!$F$216</definedName>
    <definedName name="SD_4270x1_4371x1_4606x24_5_B_1" localSheetId="3" hidden="1">Prolink!$F$218</definedName>
    <definedName name="SD_4270x1_4371x1_4606x24_6_B_1" localSheetId="3" hidden="1">Prolink!$F$220</definedName>
    <definedName name="SD_4270x1_4371x1_4606x24_8_B_0" localSheetId="3" hidden="1">Prolink!$F$219</definedName>
    <definedName name="SD_4270x1_4371x1_4606x25_5_B_1" localSheetId="3" hidden="1">Prolink!$F$221</definedName>
    <definedName name="SD_4270x1_4371x1_4606x25_6_B_1" localSheetId="3" hidden="1">Prolink!$F$223</definedName>
    <definedName name="SD_4270x1_4371x1_4606x25_8_B_0" localSheetId="3" hidden="1">Prolink!$F$222</definedName>
    <definedName name="SD_4270x1_4371x1_4606x26_5_B_1" localSheetId="3" hidden="1">Prolink!$F$224</definedName>
    <definedName name="SD_4270x1_4371x1_4606x26_6_B_1" localSheetId="3" hidden="1">Prolink!$F$226</definedName>
    <definedName name="SD_4270x1_4371x1_4606x26_8_B_0" localSheetId="3" hidden="1">Prolink!$F$225</definedName>
    <definedName name="SD_4270x1_4371x1_4606x27_5_B_1" localSheetId="3" hidden="1">Prolink!$F$227</definedName>
    <definedName name="SD_4270x1_4371x1_4606x27_6_B_1" localSheetId="3" hidden="1">Prolink!$F$229</definedName>
    <definedName name="SD_4270x1_4371x1_4606x27_8_B_0" localSheetId="3" hidden="1">Prolink!$F$228</definedName>
    <definedName name="SD_4270x1_4371x1_4606x28_5_B_1" localSheetId="3" hidden="1">Prolink!$F$230</definedName>
    <definedName name="SD_4270x1_4371x1_4606x28_6_B_1" localSheetId="3" hidden="1">Prolink!$F$232</definedName>
    <definedName name="SD_4270x1_4371x1_4606x28_8_B_0" localSheetId="3" hidden="1">Prolink!$F$231</definedName>
    <definedName name="SD_4270x1_4371x1_4606x29_5_B_1" localSheetId="3" hidden="1">Prolink!$F$233</definedName>
    <definedName name="SD_4270x1_4371x1_4606x29_6_B_1" localSheetId="3" hidden="1">Prolink!$F$235</definedName>
    <definedName name="SD_4270x1_4371x1_4606x29_8_B_0" localSheetId="3" hidden="1">Prolink!$F$234</definedName>
    <definedName name="SD_4270x1_4371x1_4606x3_5_B_1" localSheetId="3" hidden="1">Prolink!$F$155</definedName>
    <definedName name="SD_4270x1_4371x1_4606x3_6_B_1" localSheetId="3" hidden="1">Prolink!$F$157</definedName>
    <definedName name="SD_4270x1_4371x1_4606x3_8_B_0" localSheetId="3" hidden="1">Prolink!$F$156</definedName>
    <definedName name="SD_4270x1_4371x1_4606x30_5_B_1" localSheetId="3" hidden="1">Prolink!$F$236</definedName>
    <definedName name="SD_4270x1_4371x1_4606x30_6_B_1" localSheetId="3" hidden="1">Prolink!$F$238</definedName>
    <definedName name="SD_4270x1_4371x1_4606x30_8_B_0" localSheetId="3" hidden="1">Prolink!$F$237</definedName>
    <definedName name="SD_4270x1_4371x1_4606x4_5_B_1" localSheetId="3" hidden="1">Prolink!$F$158</definedName>
    <definedName name="SD_4270x1_4371x1_4606x4_6_B_1" localSheetId="3" hidden="1">Prolink!$F$160</definedName>
    <definedName name="SD_4270x1_4371x1_4606x4_8_B_0" localSheetId="3" hidden="1">Prolink!$F$159</definedName>
    <definedName name="SD_4270x1_4371x1_4606x5_5_B_1" localSheetId="3" hidden="1">Prolink!$F$161</definedName>
    <definedName name="SD_4270x1_4371x1_4606x5_6_B_1" localSheetId="3" hidden="1">Prolink!$F$163</definedName>
    <definedName name="SD_4270x1_4371x1_4606x5_8_B_0" localSheetId="3" hidden="1">Prolink!$F$162</definedName>
    <definedName name="SD_4270x1_4371x1_4606x6_5_B_1" localSheetId="3" hidden="1">Prolink!$F$164</definedName>
    <definedName name="SD_4270x1_4371x1_4606x6_6_B_1" localSheetId="3" hidden="1">Prolink!$F$166</definedName>
    <definedName name="SD_4270x1_4371x1_4606x6_8_B_0" localSheetId="3" hidden="1">Prolink!$F$165</definedName>
    <definedName name="SD_4270x1_4371x1_4606x7_5_B_1" localSheetId="3" hidden="1">Prolink!$F$167</definedName>
    <definedName name="SD_4270x1_4371x1_4606x7_6_B_1" localSheetId="3" hidden="1">Prolink!$F$169</definedName>
    <definedName name="SD_4270x1_4371x1_4606x7_8_B_0" localSheetId="3" hidden="1">Prolink!$F$168</definedName>
    <definedName name="SD_4270x1_4371x1_4606x8_5_B_1" localSheetId="3" hidden="1">Prolink!$F$170</definedName>
    <definedName name="SD_4270x1_4371x1_4606x8_6_B_1" localSheetId="3" hidden="1">Prolink!$F$172</definedName>
    <definedName name="SD_4270x1_4371x1_4606x8_8_B_0" localSheetId="3" hidden="1">Prolink!$F$171</definedName>
    <definedName name="SD_4270x1_4371x1_4606x9_5_B_1" localSheetId="3" hidden="1">Prolink!$F$173</definedName>
    <definedName name="SD_4270x1_4371x1_4606x9_6_B_1" localSheetId="3" hidden="1">Prolink!$F$175</definedName>
    <definedName name="SD_4270x1_4371x1_4606x9_8_B_0" localSheetId="3" hidden="1">Prolink!$F$174</definedName>
    <definedName name="SD_8055x1_10_S_0" localSheetId="3" hidden="1">Prolink!$F$90</definedName>
    <definedName name="SD_8055x1_11_S_0" localSheetId="3" hidden="1">Prolink!$F$91</definedName>
    <definedName name="SD_8055x1_12_S_1" localSheetId="3" hidden="1">Prolink!$F$89</definedName>
    <definedName name="SD_8055x1_13_S_1" localSheetId="3" hidden="1">Prolink!$F$83</definedName>
    <definedName name="SD_8055x1_14_S_0" localSheetId="3" hidden="1">Prolink!$F$92</definedName>
    <definedName name="SD_8055x1_15_S_0" localSheetId="3" hidden="1">Prolink!$F$85</definedName>
    <definedName name="SD_8055x1_19_S_0" localSheetId="3" hidden="1">Prolink!$F$93</definedName>
    <definedName name="SD_8055x1_20_S_0" localSheetId="3" hidden="1">Prolink!$F$88</definedName>
    <definedName name="SD_8055x1_21_S_0" localSheetId="3" hidden="1">Prolink!$F$87</definedName>
    <definedName name="SD_8055x1_23_S_0" localSheetId="3" hidden="1">Prolink!$F$86</definedName>
    <definedName name="SD_8055x1_24_S_1" localSheetId="3" hidden="1">Prolink!$F$84</definedName>
    <definedName name="SD_8055x2_10_S_0" localSheetId="3" hidden="1">Prolink!$F$101</definedName>
    <definedName name="SD_8055x2_11_S_0" localSheetId="3" hidden="1">Prolink!$F$102</definedName>
    <definedName name="SD_8055x2_12_S_1" localSheetId="3" hidden="1">Prolink!$F$100</definedName>
    <definedName name="SD_8055x2_13_S_1" localSheetId="3" hidden="1">Prolink!$F$94</definedName>
    <definedName name="SD_8055x2_14_S_0" localSheetId="3" hidden="1">Prolink!$F$103</definedName>
    <definedName name="SD_8055x2_15_S_0" localSheetId="3" hidden="1">Prolink!$F$96</definedName>
    <definedName name="SD_8055x2_19_S_0" localSheetId="3" hidden="1">Prolink!$F$104</definedName>
    <definedName name="SD_8055x2_20_S_0" localSheetId="3" hidden="1">Prolink!$F$99</definedName>
    <definedName name="SD_8055x2_21_S_0" localSheetId="3" hidden="1">Prolink!$F$98</definedName>
    <definedName name="SD_8055x2_23_S_0" localSheetId="3" hidden="1">Prolink!$F$97</definedName>
    <definedName name="SD_8055x2_24_S_1" localSheetId="3" hidden="1">Prolink!$F$95</definedName>
    <definedName name="SD_8055x3_10_S_0" localSheetId="3" hidden="1">Prolink!$F$112</definedName>
    <definedName name="SD_8055x3_11_S_0" localSheetId="3" hidden="1">Prolink!$F$113</definedName>
    <definedName name="SD_8055x3_12_S_1" localSheetId="3" hidden="1">Prolink!$F$111</definedName>
    <definedName name="SD_8055x3_13_S_1" localSheetId="3" hidden="1">Prolink!$F$105</definedName>
    <definedName name="SD_8055x3_14_S_0" localSheetId="3" hidden="1">Prolink!$F$114</definedName>
    <definedName name="SD_8055x3_15_S_0" localSheetId="3" hidden="1">Prolink!$F$107</definedName>
    <definedName name="SD_8055x3_19_S_0" localSheetId="3" hidden="1">Prolink!$F$115</definedName>
    <definedName name="SD_8055x3_20_S_0" localSheetId="3" hidden="1">Prolink!$F$110</definedName>
    <definedName name="SD_8055x3_21_S_0" localSheetId="3" hidden="1">Prolink!$F$109</definedName>
    <definedName name="SD_8055x3_23_S_0" localSheetId="3" hidden="1">Prolink!$F$108</definedName>
    <definedName name="SD_8055x3_24_S_1" localSheetId="3" hidden="1">Prolink!$F$106</definedName>
    <definedName name="SD_8055x4_10_S_0" localSheetId="3" hidden="1">Prolink!$F$123</definedName>
    <definedName name="SD_8055x4_11_S_0" localSheetId="3" hidden="1">Prolink!$F$124</definedName>
    <definedName name="SD_8055x4_12_S_1" localSheetId="3" hidden="1">Prolink!$F$122</definedName>
    <definedName name="SD_8055x4_13_S_1" localSheetId="3" hidden="1">Prolink!$F$116</definedName>
    <definedName name="SD_8055x4_14_S_0" localSheetId="3" hidden="1">Prolink!$F$125</definedName>
    <definedName name="SD_8055x4_15_S_0" localSheetId="3" hidden="1">Prolink!$F$118</definedName>
    <definedName name="SD_8055x4_19_S_0" localSheetId="3" hidden="1">Prolink!$F$126</definedName>
    <definedName name="SD_8055x4_20_S_0" localSheetId="3" hidden="1">Prolink!$F$121</definedName>
    <definedName name="SD_8055x4_21_S_0" localSheetId="3" hidden="1">Prolink!$F$120</definedName>
    <definedName name="SD_8055x4_23_S_0" localSheetId="3" hidden="1">Prolink!$F$119</definedName>
    <definedName name="SD_8055x4_24_S_1" localSheetId="3" hidden="1">Prolink!$F$117</definedName>
    <definedName name="SD_8055x5_10_S_0" localSheetId="3" hidden="1">Prolink!$F$134</definedName>
    <definedName name="SD_8055x5_11_S_0" localSheetId="3" hidden="1">Prolink!$F$135</definedName>
    <definedName name="SD_8055x5_12_S_1" localSheetId="3" hidden="1">Prolink!$F$133</definedName>
    <definedName name="SD_8055x5_13_S_1" localSheetId="3" hidden="1">Prolink!$F$127</definedName>
    <definedName name="SD_8055x5_14_S_0" localSheetId="3" hidden="1">Prolink!$F$136</definedName>
    <definedName name="SD_8055x5_15_S_0" localSheetId="3" hidden="1">Prolink!$F$129</definedName>
    <definedName name="SD_8055x5_19_S_0" localSheetId="3" hidden="1">Prolink!$F$137</definedName>
    <definedName name="SD_8055x5_20_S_0" localSheetId="3" hidden="1">Prolink!$F$132</definedName>
    <definedName name="SD_8055x5_21_S_0" localSheetId="3" hidden="1">Prolink!$F$131</definedName>
    <definedName name="SD_8055x5_23_S_0" localSheetId="3" hidden="1">Prolink!$F$130</definedName>
    <definedName name="SD_8055x5_24_S_1" localSheetId="3" hidden="1">Prolink!$F$128</definedName>
    <definedName name="SD_8055x6_10_S_0" localSheetId="3" hidden="1">Prolink!$F$145</definedName>
    <definedName name="SD_8055x6_11_S_0" localSheetId="3" hidden="1">Prolink!$F$146</definedName>
    <definedName name="SD_8055x6_12_S_1" localSheetId="3" hidden="1">Prolink!$F$144</definedName>
    <definedName name="SD_8055x6_13_S_1" localSheetId="3" hidden="1">Prolink!$F$138</definedName>
    <definedName name="SD_8055x6_14_S_0" localSheetId="3" hidden="1">Prolink!$F$147</definedName>
    <definedName name="SD_8055x6_15_S_0" localSheetId="3" hidden="1">Prolink!$F$140</definedName>
    <definedName name="SD_8055x6_19_S_0" localSheetId="3" hidden="1">Prolink!$F$148</definedName>
    <definedName name="SD_8055x6_20_S_0" localSheetId="3" hidden="1">Prolink!$F$143</definedName>
    <definedName name="SD_8055x6_21_S_0" localSheetId="3" hidden="1">Prolink!$F$142</definedName>
    <definedName name="SD_8055x6_23_S_0" localSheetId="3" hidden="1">Prolink!$F$141</definedName>
    <definedName name="SD_8055x6_24_S_1" localSheetId="3" hidden="1">Prolink!$F$139</definedName>
    <definedName name="SD_D_PL_DealEntityRole" hidden="1">SD_Dropdowns!$HA$2:$HB$48</definedName>
    <definedName name="SD_D_PL_DealEntityRole_Name" hidden="1">SD_Dropdowns!$HA$2:$HA$48</definedName>
    <definedName name="SD_D_PL_DealEntityRole_Value" hidden="1">SD_Dropdowns!$HB$2:$HB$48</definedName>
    <definedName name="SD_D_PL_EntityCompanyOrIndividual" hidden="1">SD_Dropdowns!$GY$2:$GZ$4</definedName>
    <definedName name="SD_D_PL_EntityCompanyOrIndividual_Name" hidden="1">SD_Dropdowns!$GY$2:$GY$4</definedName>
    <definedName name="SD_D_PL_EntityCompanyOrIndividual_Value" hidden="1">SD_Dropdowns!$GZ$2:$GZ$4</definedName>
    <definedName name="SD_D_PL_FundingOpportunity" hidden="1">SD_Dropdowns!$EI$2:$EJ$58</definedName>
    <definedName name="SD_D_PL_FundingOpportunity_Name" hidden="1">SD_Dropdowns!$EI$2:$EI$58</definedName>
    <definedName name="SD_D_PL_FundingOpportunity_Value" hidden="1">SD_Dropdowns!$EJ$2:$EJ$58</definedName>
    <definedName name="SD_D_PL_IncomeTarget" hidden="1">SD_Dropdowns!$GU$2:$GV$10</definedName>
    <definedName name="SD_D_PL_IncomeTarget_Name" hidden="1">SD_Dropdowns!$GU$2:$GU$10</definedName>
    <definedName name="SD_D_PL_IncomeTarget_Value" hidden="1">SD_Dropdowns!$GV$2:$GV$10</definedName>
    <definedName name="SD_D_PL_Jurisdiction" hidden="1">SD_Dropdowns!$GG$2:$GH$38</definedName>
    <definedName name="SD_D_PL_Jurisdiction_Name" hidden="1">SD_Dropdowns!$GG$2:$GG$38</definedName>
    <definedName name="SD_D_PL_Jurisdiction_Value" hidden="1">SD_Dropdowns!$GH$2:$GH$38</definedName>
    <definedName name="SD_D_PL_State" hidden="1">SD_Dropdowns!$GW$2:$GX$53</definedName>
    <definedName name="SD_D_PL_State_Name" hidden="1">SD_Dropdowns!$GW$2:$GW$53</definedName>
    <definedName name="SD_D_PL_State_Value" hidden="1">SD_Dropdowns!$GX$2:$GX$53</definedName>
    <definedName name="SD_D_PL_TCUnitMixType" hidden="1">SD_Dropdowns!$GS$2:$GT$10</definedName>
    <definedName name="SD_D_PL_TCUnitMixType_Name" hidden="1">SD_Dropdowns!$GS$2:$GS$10</definedName>
    <definedName name="SD_D_PL_TCUnitMixType_Value" hidden="1">SD_Dropdowns!$GT$2:$GT$10</definedName>
    <definedName name="SD_D_PL_UDF_257" hidden="1">SD_Dropdowns!$AO$2:$AP$14</definedName>
    <definedName name="SD_D_PL_UDF_257_Name" hidden="1">SD_Dropdowns!$AO$2:$AO$14</definedName>
    <definedName name="SD_D_PL_UDF_257_Value" hidden="1">SD_Dropdowns!$AP$2:$AP$14</definedName>
    <definedName name="SD_D_PL_UDF_258" hidden="1">SD_Dropdowns!$GI$2:$GJ$32</definedName>
    <definedName name="SD_D_PL_UDF_258_Name" hidden="1">SD_Dropdowns!$GI$2:$GI$32</definedName>
    <definedName name="SD_D_PL_UDF_258_Value" hidden="1">SD_Dropdowns!$GJ$2:$GJ$32</definedName>
    <definedName name="SD_D_PL_UDF_259" hidden="1">SD_Dropdowns!$GK$2:$GL$63</definedName>
    <definedName name="SD_D_PL_UDF_259_Name" hidden="1">SD_Dropdowns!$GK$2:$GK$63</definedName>
    <definedName name="SD_D_PL_UDF_259_Value" hidden="1">SD_Dropdowns!$GL$2:$GL$63</definedName>
    <definedName name="SD_D_PL_UDF_460" hidden="1">SD_Dropdowns!$GM$2:$GN$7</definedName>
    <definedName name="SD_D_PL_UDF_460_Name" hidden="1">SD_Dropdowns!$GM$2:$GM$7</definedName>
    <definedName name="SD_D_PL_UDF_460_Value" hidden="1">SD_Dropdowns!$GN$2:$GN$7</definedName>
    <definedName name="SD_D_PL_UDF_484" hidden="1">SD_Dropdowns!$EQ$2:$ER$4</definedName>
    <definedName name="SD_D_PL_UDF_484_Name" hidden="1">SD_Dropdowns!$EQ$2:$EQ$4</definedName>
    <definedName name="SD_D_PL_UDF_484_Value" hidden="1">SD_Dropdowns!$ER$2:$ER$4</definedName>
    <definedName name="SD_D_PL_UDF_491" hidden="1">SD_Dropdowns!$GO$2:$GP$6</definedName>
    <definedName name="SD_D_PL_UDF_491_Name" hidden="1">SD_Dropdowns!$GO$2:$GO$6</definedName>
    <definedName name="SD_D_PL_UDF_491_Value" hidden="1">SD_Dropdowns!$GP$2:$GP$6</definedName>
    <definedName name="SD_D_PL_UDF_516" hidden="1">SD_Dropdowns!$EU$2:$EV$4</definedName>
    <definedName name="SD_D_PL_UDF_516_Name" hidden="1">SD_Dropdowns!$EU$2:$EU$4</definedName>
    <definedName name="SD_D_PL_UDF_516_Value" hidden="1">SD_Dropdowns!$EV$2:$EV$4</definedName>
    <definedName name="SD_D_PL_UDF_518" hidden="1">SD_Dropdowns!$EW$2:$EX$6</definedName>
    <definedName name="SD_D_PL_UDF_518_Name" hidden="1">SD_Dropdowns!$EW$2:$EW$6</definedName>
    <definedName name="SD_D_PL_UDF_518_Value" hidden="1">SD_Dropdowns!$EX$2:$EX$6</definedName>
    <definedName name="SD_D_PL_UDF_560" hidden="1">SD_Dropdowns!$GQ$2:$GR$5</definedName>
    <definedName name="SD_D_PL_UDF_560_Name" hidden="1">SD_Dropdowns!$GQ$2:$GQ$5</definedName>
    <definedName name="SD_D_PL_UDF_560_Value" hidden="1">SD_Dropdowns!$GR$2:$GR$5</definedName>
    <definedName name="Series1_Address_1">[1]Prolink!$E$241</definedName>
    <definedName name="Series1_City">[1]Prolink!$E$242</definedName>
    <definedName name="Series1_County">[1]Prolink!$E$243</definedName>
    <definedName name="Series1_Deal_Entity_Role">[1]Prolink!$E$239</definedName>
    <definedName name="Series1_Direct_Phone">[1]Prolink!$E$247</definedName>
    <definedName name="Series1_Email_Address_1">[1]Prolink!$E$248</definedName>
    <definedName name="Series1_Name__Doing_Business_As">[1]Prolink!$E$240</definedName>
    <definedName name="Series1_State">[1]Prolink!$E$244</definedName>
    <definedName name="Series1_Tax_ID_Number">[1]Prolink!$E$246</definedName>
    <definedName name="Series1_Zip_Code">[1]Prolink!$E$245</definedName>
    <definedName name="Series2_Address_1">[1]Prolink!$E$252</definedName>
    <definedName name="Series2_City">[1]Prolink!$E$253</definedName>
    <definedName name="Series2_County">[1]Prolink!$E$254</definedName>
    <definedName name="Series2_Deal_Entity_Role">[1]Prolink!$E$250</definedName>
    <definedName name="Series2_Direct_Phone">[1]Prolink!$E$258</definedName>
    <definedName name="Series2_Email_Address_1">[1]Prolink!$E$259</definedName>
    <definedName name="Series2_Name__Doing_Business_As">[1]Prolink!$E$251</definedName>
    <definedName name="Series2_State">[1]Prolink!$E$255</definedName>
    <definedName name="Series2_Tax_ID_Number">[1]Prolink!$E$257</definedName>
    <definedName name="Series2_Zip_Code">[1]Prolink!$E$256</definedName>
    <definedName name="Series3_Address_1">[1]Prolink!$E$263</definedName>
    <definedName name="Series3_City">[1]Prolink!$E$264</definedName>
    <definedName name="Series3_County">[1]Prolink!$E$265</definedName>
    <definedName name="Series3_Deal_Entity_Role">[1]Prolink!$E$261</definedName>
    <definedName name="Series3_Direct_Phone">[1]Prolink!$E$269</definedName>
    <definedName name="Series3_Email_Address_1">[1]Prolink!$E$270</definedName>
    <definedName name="Series3_Name__Doing_Business_As">[1]Prolink!$E$262</definedName>
    <definedName name="Series3_State">[1]Prolink!$E$266</definedName>
    <definedName name="Series3_Tax_ID_Number">[1]Prolink!$E$268</definedName>
    <definedName name="Series3_Zip_Code">[1]Prolink!$E$267</definedName>
    <definedName name="Series4_Address_1">[1]Prolink!$E$274</definedName>
    <definedName name="Series4_City">[1]Prolink!$E$275</definedName>
    <definedName name="Series4_County">[1]Prolink!$E$276</definedName>
    <definedName name="Series4_Deal_Entity_Role">[1]Prolink!$E$272</definedName>
    <definedName name="Series4_Direct_Phone">[1]Prolink!$E$280</definedName>
    <definedName name="Series4_Email_Address_1">[1]Prolink!$E$281</definedName>
    <definedName name="Series4_Name__Doing_Business_As">[1]Prolink!$E$273</definedName>
    <definedName name="Series4_State">[1]Prolink!$E$277</definedName>
    <definedName name="Series4_Tax_ID_Number">[1]Prolink!$E$279</definedName>
    <definedName name="Series4_Zip_Code">[1]Prolink!$E$278</definedName>
    <definedName name="Series5_Address_1">[1]Prolink!$E$285</definedName>
    <definedName name="Series5_City">[1]Prolink!$E$286</definedName>
    <definedName name="Series5_County">[1]Prolink!$E$287</definedName>
    <definedName name="Series5_Deal_Entity_Role">[1]Prolink!$E$283</definedName>
    <definedName name="Series5_Direct_Phone">[1]Prolink!$E$291</definedName>
    <definedName name="Series5_Email_Address_1">[1]Prolink!$E$292</definedName>
    <definedName name="Series5_Name__Doing_Business_As">[1]Prolink!$E$284</definedName>
    <definedName name="Series5_State">[1]Prolink!$E$288</definedName>
    <definedName name="Series5_Tax_ID_Number">[1]Prolink!$E$290</definedName>
    <definedName name="Series5_Zip_Code">[1]Prolink!$E$289</definedName>
    <definedName name="Series6_Address_1">[1]Prolink!$E$296</definedName>
    <definedName name="Series6_City">[1]Prolink!$E$297</definedName>
    <definedName name="Series6_County">[1]Prolink!$E$298</definedName>
    <definedName name="Series6_Deal_Entity_Role">[1]Prolink!$E$294</definedName>
    <definedName name="Series6_Direct_Phone">[1]Prolink!$E$302</definedName>
    <definedName name="Series6_Email_Address_1">[1]Prolink!$E$303</definedName>
    <definedName name="Series6_Name__Doing_Business_As">[1]Prolink!$E$295</definedName>
    <definedName name="Series6_State">[1]Prolink!$E$299</definedName>
    <definedName name="Series6_Tax_ID_Number">[1]Prolink!$E$301</definedName>
    <definedName name="Series6_Zip_Code">[1]Prolink!$E$300</definedName>
    <definedName name="SiteA_Address__be_specific">'Project Input'!$D$16</definedName>
    <definedName name="SiteA_City_or_Township">'Project Input'!$D$17</definedName>
    <definedName name="SiteA_County">'Project Input'!$D$21</definedName>
    <definedName name="SiteA_Zip_Code__First_5_Digits">'Project Input'!$D$19</definedName>
    <definedName name="SiteB_Address">'Project Input'!$H$16</definedName>
    <definedName name="SiteB_City">'Project Input'!$H$17</definedName>
    <definedName name="SiteB_County">'Project Input'!$H$21</definedName>
    <definedName name="SiteB_Zip">'Project Input'!$H$19</definedName>
    <definedName name="SiteC_Address">'Project Input'!$L$16</definedName>
    <definedName name="SiteC_City">'Project Input'!$L$17</definedName>
    <definedName name="SiteC_County">'Project Input'!$L$21</definedName>
    <definedName name="SiteC_Zip">'Project Input'!$L$19</definedName>
    <definedName name="SiteCount">Prolink!$F$6</definedName>
    <definedName name="SiteD_Address">'Project Input'!$P$16</definedName>
    <definedName name="SiteD_City">'Project Input'!$P$17</definedName>
    <definedName name="SiteD_County">'Project Input'!$P$21</definedName>
    <definedName name="SiteD_Zip">'Project Input'!$P$19</definedName>
    <definedName name="SiteE_Address">'Project Input'!$T$16</definedName>
    <definedName name="SiteE_City">'Project Input'!$T$17</definedName>
    <definedName name="SiteE_County">'Project Input'!$T$21</definedName>
    <definedName name="SiteE_Zip">'Project Input'!$T$19</definedName>
    <definedName name="SiteF_Address">'Project Input'!$X$16</definedName>
    <definedName name="SiteF_City">'Project Input'!$X$17</definedName>
    <definedName name="SiteF_County">'Project Input'!$X$21</definedName>
    <definedName name="SiteF_Zip">'Project Input'!$X$19</definedName>
    <definedName name="TCA_Number">Prolink!$F$4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4" i="24" l="1"/>
  <c r="D28" i="5" l="1"/>
  <c r="D39" i="22" l="1"/>
  <c r="F4" i="24"/>
  <c r="F3" i="24"/>
  <c r="F10" i="24"/>
  <c r="F9" i="24"/>
  <c r="F8" i="24"/>
  <c r="F7" i="24"/>
  <c r="F278" i="24"/>
  <c r="F277" i="24"/>
  <c r="F276" i="24"/>
  <c r="D35" i="15"/>
  <c r="E32" i="7"/>
  <c r="E31" i="7"/>
  <c r="E30" i="7"/>
  <c r="E29" i="7"/>
  <c r="F5" i="24"/>
  <c r="F270" i="24" l="1"/>
  <c r="F272" i="24"/>
  <c r="D45" i="15"/>
  <c r="D46" i="15" s="1"/>
  <c r="F75" i="24" l="1"/>
  <c r="F74" i="24"/>
  <c r="F73" i="24"/>
  <c r="F72" i="24"/>
  <c r="F63" i="24"/>
  <c r="F62" i="24"/>
  <c r="F61" i="24"/>
  <c r="F60" i="24"/>
  <c r="F51" i="24"/>
  <c r="F50" i="24"/>
  <c r="F49" i="24"/>
  <c r="F48" i="24"/>
  <c r="F39" i="24"/>
  <c r="F38" i="24"/>
  <c r="F37" i="24"/>
  <c r="F36" i="24"/>
  <c r="F27" i="24"/>
  <c r="F26" i="24"/>
  <c r="F25" i="24"/>
  <c r="F24" i="24"/>
  <c r="F269" i="24"/>
  <c r="F260" i="24"/>
  <c r="E19" i="7"/>
  <c r="E18" i="16"/>
  <c r="F274" i="24"/>
  <c r="F280" i="24"/>
  <c r="F283" i="24"/>
  <c r="F282" i="24"/>
  <c r="F306" i="24"/>
  <c r="F307" i="24"/>
  <c r="F308" i="24"/>
  <c r="F305" i="24"/>
  <c r="F301" i="24"/>
  <c r="F300" i="24" l="1"/>
  <c r="F297" i="24"/>
  <c r="I49" i="5"/>
  <c r="H49" i="5"/>
  <c r="G49" i="5"/>
  <c r="F49" i="5"/>
  <c r="E49" i="5"/>
  <c r="D49" i="5"/>
  <c r="F309" i="24"/>
  <c r="F261" i="24"/>
  <c r="F279" i="24"/>
  <c r="F259" i="24" l="1"/>
  <c r="F267" i="24"/>
  <c r="F262" i="24"/>
  <c r="F264" i="24"/>
  <c r="F268" i="24"/>
  <c r="F265" i="24"/>
  <c r="F266" i="24"/>
  <c r="F14" i="24"/>
  <c r="F166" i="24"/>
  <c r="F164" i="24"/>
  <c r="F163" i="24"/>
  <c r="F161" i="24"/>
  <c r="F160" i="24"/>
  <c r="F159" i="24"/>
  <c r="F158" i="24"/>
  <c r="F157" i="24"/>
  <c r="F156" i="24"/>
  <c r="F155" i="24"/>
  <c r="F154" i="24"/>
  <c r="F152" i="24"/>
  <c r="F151" i="24"/>
  <c r="F149" i="24"/>
  <c r="F84" i="24"/>
  <c r="F2" i="24"/>
  <c r="F6" i="24"/>
  <c r="F12" i="24"/>
  <c r="F13" i="24"/>
  <c r="F15" i="24"/>
  <c r="F16" i="24"/>
  <c r="F17" i="24"/>
  <c r="F18" i="24"/>
  <c r="F19" i="24"/>
  <c r="F20" i="24"/>
  <c r="F21" i="24"/>
  <c r="F114" i="24"/>
  <c r="F115" i="24"/>
  <c r="F143" i="24"/>
  <c r="F150" i="24"/>
  <c r="F153" i="24"/>
  <c r="F162" i="24"/>
  <c r="F165" i="24"/>
  <c r="F167" i="24"/>
  <c r="F168" i="24"/>
  <c r="F169" i="24"/>
  <c r="F170" i="24"/>
  <c r="F171" i="24"/>
  <c r="F172" i="24"/>
  <c r="F173" i="24"/>
  <c r="F174" i="24"/>
  <c r="F175" i="24"/>
  <c r="F176" i="24"/>
  <c r="F177" i="24"/>
  <c r="F178" i="24"/>
  <c r="F179" i="24"/>
  <c r="F180" i="24"/>
  <c r="F181" i="24"/>
  <c r="F182" i="24"/>
  <c r="F183" i="24"/>
  <c r="F184" i="24"/>
  <c r="F185" i="24"/>
  <c r="F186" i="24"/>
  <c r="F187" i="24"/>
  <c r="F188" i="24"/>
  <c r="F189" i="24"/>
  <c r="F190" i="24"/>
  <c r="F191" i="24"/>
  <c r="F192" i="24"/>
  <c r="F193" i="24"/>
  <c r="F194" i="24"/>
  <c r="F195" i="24"/>
  <c r="F196" i="24"/>
  <c r="F197" i="24"/>
  <c r="F198" i="24"/>
  <c r="F199" i="24"/>
  <c r="F200" i="24"/>
  <c r="F201" i="24"/>
  <c r="F202" i="24"/>
  <c r="F203" i="24"/>
  <c r="F204" i="24"/>
  <c r="F205" i="24"/>
  <c r="F206" i="24"/>
  <c r="F207" i="24"/>
  <c r="F208" i="24"/>
  <c r="F209" i="24"/>
  <c r="F210" i="24"/>
  <c r="F211" i="24"/>
  <c r="F212" i="24"/>
  <c r="F213" i="24"/>
  <c r="F214" i="24"/>
  <c r="F215" i="24"/>
  <c r="F216" i="24"/>
  <c r="F217" i="24"/>
  <c r="F218" i="24"/>
  <c r="F219" i="24"/>
  <c r="F220" i="24"/>
  <c r="F221" i="24"/>
  <c r="F222" i="24"/>
  <c r="F223" i="24"/>
  <c r="F224" i="24"/>
  <c r="F225" i="24"/>
  <c r="F226" i="24"/>
  <c r="F227" i="24"/>
  <c r="F228" i="24"/>
  <c r="F229" i="24"/>
  <c r="F230" i="24"/>
  <c r="F231" i="24"/>
  <c r="F232" i="24"/>
  <c r="F233" i="24"/>
  <c r="F234" i="24"/>
  <c r="F235" i="24"/>
  <c r="F236" i="24"/>
  <c r="F237" i="24"/>
  <c r="F238" i="24"/>
  <c r="F239" i="24"/>
  <c r="F240" i="24"/>
  <c r="F241" i="24"/>
  <c r="F242" i="24"/>
  <c r="F243" i="24"/>
  <c r="F244" i="24"/>
  <c r="F245" i="24"/>
  <c r="F246" i="24"/>
  <c r="F247" i="24"/>
  <c r="F248" i="24"/>
  <c r="F249" i="24"/>
  <c r="F250" i="24"/>
  <c r="F251" i="24"/>
  <c r="F252" i="24"/>
  <c r="F253" i="24"/>
  <c r="F254" i="24"/>
  <c r="F255" i="24"/>
  <c r="F256" i="24"/>
  <c r="F311" i="24"/>
  <c r="F312" i="24"/>
  <c r="F313" i="24"/>
  <c r="F314" i="24"/>
  <c r="F315" i="24"/>
  <c r="F316" i="24"/>
  <c r="F317" i="24"/>
  <c r="F320" i="24"/>
  <c r="F322" i="24"/>
  <c r="F323" i="24"/>
  <c r="F324" i="24"/>
  <c r="F326" i="24"/>
  <c r="F327" i="24"/>
  <c r="F328" i="24"/>
  <c r="F329" i="24"/>
  <c r="F330" i="24"/>
  <c r="F331" i="24"/>
  <c r="F332" i="24"/>
  <c r="A3" i="15"/>
  <c r="A3" i="7"/>
  <c r="A3" i="22"/>
  <c r="A3" i="3"/>
  <c r="A3" i="5"/>
  <c r="A3" i="4"/>
  <c r="A3" i="16"/>
  <c r="D35" i="22" l="1"/>
  <c r="E33" i="22" s="1"/>
  <c r="F318" i="24"/>
  <c r="D47" i="16"/>
  <c r="F298" i="24" s="1"/>
  <c r="D43" i="22"/>
  <c r="D44" i="22" s="1"/>
  <c r="D14" i="16"/>
  <c r="E16" i="16" s="1"/>
  <c r="D40" i="7"/>
  <c r="D51" i="16"/>
  <c r="F273" i="24" s="1"/>
  <c r="J43" i="5"/>
  <c r="D43" i="16"/>
  <c r="F284" i="24" s="1"/>
  <c r="D57" i="5"/>
  <c r="J48" i="5"/>
  <c r="F257" i="24" s="1"/>
  <c r="E22" i="12"/>
  <c r="E23" i="12" s="1"/>
  <c r="F22" i="24"/>
  <c r="J47" i="5"/>
  <c r="J46" i="5"/>
  <c r="J45" i="5"/>
  <c r="J44" i="5"/>
  <c r="F91" i="24"/>
  <c r="F148" i="24"/>
  <c r="F146" i="24"/>
  <c r="F147" i="24"/>
  <c r="F145" i="24"/>
  <c r="F144" i="24"/>
  <c r="F142" i="24"/>
  <c r="F141" i="24"/>
  <c r="F135" i="24"/>
  <c r="F137" i="24"/>
  <c r="F134" i="24"/>
  <c r="F136" i="24"/>
  <c r="F133" i="24"/>
  <c r="F132" i="24"/>
  <c r="F131" i="24"/>
  <c r="F130" i="24"/>
  <c r="F124" i="24"/>
  <c r="F126" i="24"/>
  <c r="F123" i="24"/>
  <c r="F125" i="24"/>
  <c r="F122" i="24"/>
  <c r="F121" i="24"/>
  <c r="F120" i="24"/>
  <c r="F119" i="24"/>
  <c r="F113" i="24"/>
  <c r="F112" i="24"/>
  <c r="F111" i="24"/>
  <c r="F110" i="24"/>
  <c r="F109" i="24"/>
  <c r="F108" i="24"/>
  <c r="F104" i="24"/>
  <c r="F93" i="24"/>
  <c r="F103" i="24"/>
  <c r="F102" i="24"/>
  <c r="F92" i="24"/>
  <c r="F101" i="24"/>
  <c r="F90" i="24"/>
  <c r="F100" i="24"/>
  <c r="F89" i="24"/>
  <c r="F99" i="24"/>
  <c r="F88" i="24"/>
  <c r="F98" i="24"/>
  <c r="F87" i="24"/>
  <c r="F97" i="24"/>
  <c r="F86" i="24"/>
  <c r="D7" i="5"/>
  <c r="H28" i="5"/>
  <c r="L28" i="5"/>
  <c r="X28" i="5"/>
  <c r="T28" i="5"/>
  <c r="P28" i="5"/>
  <c r="A3" i="12"/>
  <c r="D52" i="16" l="1"/>
  <c r="F271" i="24" s="1"/>
  <c r="D41" i="7"/>
  <c r="F96" i="24"/>
  <c r="F95" i="24"/>
  <c r="F94" i="24"/>
  <c r="F118" i="24"/>
  <c r="F117" i="24"/>
  <c r="F116" i="24"/>
  <c r="F129" i="24"/>
  <c r="F128" i="24"/>
  <c r="F127" i="24"/>
  <c r="F140" i="24"/>
  <c r="F139" i="24"/>
  <c r="F138" i="24"/>
  <c r="F107" i="24"/>
  <c r="F106" i="24"/>
  <c r="F105" i="24"/>
  <c r="D75" i="15"/>
  <c r="F325" i="24" s="1"/>
  <c r="E14" i="13"/>
  <c r="E15" i="13" s="1"/>
  <c r="E41" i="16"/>
  <c r="F299" i="24" s="1"/>
  <c r="J49" i="5"/>
  <c r="K49" i="5"/>
  <c r="F83" i="24"/>
  <c r="F85" i="24"/>
  <c r="D37" i="16" l="1"/>
  <c r="F286" i="24" s="1"/>
  <c r="D25" i="16"/>
  <c r="F281" i="24" s="1"/>
  <c r="D23" i="22"/>
  <c r="D63" i="15"/>
  <c r="F321" i="24" s="1"/>
  <c r="D29" i="16"/>
  <c r="F285" i="24" s="1"/>
  <c r="D25" i="7"/>
  <c r="F303" i="24" s="1"/>
  <c r="D14" i="22"/>
  <c r="E1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Mitchell Hannoosh</author>
    <author>Boos, Carlie</author>
    <author>Rebecca Norris</author>
  </authors>
  <commentList>
    <comment ref="C17" authorId="0" shapeId="0" xr:uid="{00000000-0006-0000-0100-000009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G17" authorId="0" shapeId="0" xr:uid="{00000000-0006-0000-0100-00000B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K17" authorId="0" shapeId="0" xr:uid="{00000000-0006-0000-0100-00000D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O17" authorId="0" shapeId="0" xr:uid="{00000000-0006-0000-0100-00000F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S17" authorId="0" shapeId="0" xr:uid="{00000000-0006-0000-0100-000011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W17" authorId="0" shapeId="0" xr:uid="{00000000-0006-0000-0100-000013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C27" authorId="1" shapeId="0" xr:uid="{00000000-0006-0000-0100-000023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D27" authorId="0" shapeId="0" xr:uid="{00000000-0006-0000-0100-000024000000}">
      <text>
        <r>
          <rPr>
            <b/>
            <sz val="9"/>
            <color indexed="81"/>
            <rFont val="Tahoma"/>
            <family val="2"/>
          </rPr>
          <t>How to Find 11-Digit Census Tract Number: follow link to the left. The 11-digit code is State Code + County Code + Tract Code.  Do NOT use dashes, periods, or other punctuation.</t>
        </r>
      </text>
    </comment>
    <comment ref="G27" authorId="1" shapeId="0" xr:uid="{00000000-0006-0000-0100-000025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H27" authorId="0" shapeId="0" xr:uid="{8E272A27-8F3C-4F17-A613-1F97A86E7AED}">
      <text>
        <r>
          <rPr>
            <b/>
            <sz val="9"/>
            <color indexed="81"/>
            <rFont val="Tahoma"/>
            <family val="2"/>
          </rPr>
          <t>How to Find 11-Digit Census Tract Number: follow link to the left. The 11-digit code is State Code + County Code + Tract Code.  Do NOT use dashes, periods, or other punctuation.</t>
        </r>
      </text>
    </comment>
    <comment ref="K27" authorId="1" shapeId="0" xr:uid="{00000000-0006-0000-0100-000026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L27" authorId="0" shapeId="0" xr:uid="{4491A285-BBDA-4956-A729-70421ED3B039}">
      <text>
        <r>
          <rPr>
            <b/>
            <sz val="9"/>
            <color indexed="81"/>
            <rFont val="Tahoma"/>
            <family val="2"/>
          </rPr>
          <t>How to Find 11-Digit Census Tract Number: follow link to the left. The 11-digit code is State Code + County Code + Tract Code.  Do NOT use dashes, periods, or other punctuation.</t>
        </r>
      </text>
    </comment>
    <comment ref="O27" authorId="1" shapeId="0" xr:uid="{00000000-0006-0000-0100-000027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P27" authorId="0" shapeId="0" xr:uid="{9F93B68F-3BE4-470D-834C-AFA90C833F57}">
      <text>
        <r>
          <rPr>
            <b/>
            <sz val="9"/>
            <color indexed="81"/>
            <rFont val="Tahoma"/>
            <family val="2"/>
          </rPr>
          <t>How to Find 11-Digit Census Tract Number: follow link to the left. The 11-digit code is State Code + County Code + Tract Code.  Do NOT use dashes, periods, or other punctuation.</t>
        </r>
      </text>
    </comment>
    <comment ref="S27" authorId="1" shapeId="0" xr:uid="{00000000-0006-0000-0100-000028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T27" authorId="0" shapeId="0" xr:uid="{9F9BDD5B-5D2A-4568-BFEC-7B3385B26DE1}">
      <text>
        <r>
          <rPr>
            <b/>
            <sz val="9"/>
            <color indexed="81"/>
            <rFont val="Tahoma"/>
            <family val="2"/>
          </rPr>
          <t>How to Find 11-Digit Census Tract Number: follow link to the left. The 11-digit code is State Code + County Code + Tract Code.  Do NOT use dashes, periods, or other punctuation.</t>
        </r>
      </text>
    </comment>
    <comment ref="W27" authorId="1" shapeId="0" xr:uid="{00000000-0006-0000-0100-000029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X27" authorId="0" shapeId="0" xr:uid="{62FCC532-36C2-4F02-BB2D-D9954A06291A}">
      <text>
        <r>
          <rPr>
            <b/>
            <sz val="9"/>
            <color indexed="81"/>
            <rFont val="Tahoma"/>
            <family val="2"/>
          </rPr>
          <t>How to Find 11-Digit Census Tract Number: follow link to the left. The 11-digit code is State Code + County Code + Tract Code.  Do NOT use dashes, periods, or other punctuation.</t>
        </r>
      </text>
    </comment>
    <comment ref="D88" authorId="2" shapeId="0" xr:uid="{00000000-0006-0000-0100-00002B000000}">
      <text>
        <r>
          <rPr>
            <b/>
            <sz val="9"/>
            <color indexed="81"/>
            <rFont val="Tahoma"/>
            <family val="2"/>
          </rPr>
          <t>&lt;[[DEVDeals] - [DEV User Defined Fields (Seq: 1)] Has this project applied for OHCS funding in the past? - Both]&gt;</t>
        </r>
      </text>
    </comment>
    <comment ref="D89" authorId="2" shapeId="0" xr:uid="{00000000-0006-0000-0100-00002C000000}">
      <text>
        <r>
          <rPr>
            <b/>
            <sz val="9"/>
            <color indexed="81"/>
            <rFont val="Tahoma"/>
            <family val="2"/>
          </rPr>
          <t>&lt;[[DEVDeals] - [DEV User Defined Fields (Seq: 1)] * if yes, which NOFA # or Year - Both]&gt;</t>
        </r>
      </text>
    </comment>
    <comment ref="D90" authorId="2" shapeId="0" xr:uid="{00000000-0006-0000-0100-00002D000000}">
      <text>
        <r>
          <rPr>
            <b/>
            <sz val="9"/>
            <color indexed="81"/>
            <rFont val="Tahoma"/>
            <family val="2"/>
          </rPr>
          <t>&lt;[[DEVDeals] - [DEV User Defined Fields (Seq: 1)] Has this project received OHCS funding in the past? - Both]&gt;</t>
        </r>
      </text>
    </comment>
    <comment ref="D91" authorId="2" shapeId="0" xr:uid="{00000000-0006-0000-0100-00002E000000}">
      <text>
        <r>
          <rPr>
            <b/>
            <sz val="9"/>
            <color indexed="81"/>
            <rFont val="Tahoma"/>
            <family val="2"/>
          </rPr>
          <t>&lt;[[DEVDeals] - [DEV User Defined Fields (Seq: 1)] * if Yes, which allocation year? - Both]&gt;</t>
        </r>
      </text>
    </comment>
    <comment ref="D92" authorId="2" shapeId="0" xr:uid="{00000000-0006-0000-0100-00002F000000}">
      <text>
        <r>
          <rPr>
            <b/>
            <sz val="9"/>
            <color indexed="81"/>
            <rFont val="Tahoma"/>
            <family val="2"/>
          </rPr>
          <t>&lt;[[DEVDeals] - [DEV User Defined Fields (Seq: 1)] Is Project accepts OHCS Rent &amp; Income Policy? - Both]&gt;</t>
        </r>
      </text>
    </comment>
    <comment ref="D93" authorId="2" shapeId="0" xr:uid="{00000000-0006-0000-0100-000030000000}">
      <text>
        <r>
          <rPr>
            <b/>
            <sz val="9"/>
            <color indexed="81"/>
            <rFont val="Tahoma"/>
            <family val="2"/>
          </rPr>
          <t>&lt;[[DEVDeals] - [DEV User Defined Fields (Seq: 1)] Other Description - Both]&gt;</t>
        </r>
      </text>
    </comment>
    <comment ref="D94" authorId="2" shapeId="0" xr:uid="{00000000-0006-0000-0100-000031000000}">
      <text>
        <r>
          <rPr>
            <b/>
            <sz val="9"/>
            <color indexed="81"/>
            <rFont val="Tahoma"/>
            <family val="2"/>
          </rPr>
          <t>&lt;[[DEVDeals] - [DEV User Defined Fields (Seq: 1)] Are there current rent or income restrictions tied to the property? - Both]&gt;</t>
        </r>
      </text>
    </comment>
    <comment ref="D95" authorId="2" shapeId="0" xr:uid="{00000000-0006-0000-0100-000032000000}">
      <text>
        <r>
          <rPr>
            <b/>
            <sz val="9"/>
            <color indexed="81"/>
            <rFont val="Tahoma"/>
            <family val="2"/>
          </rPr>
          <t>&lt;[[DEVDeals] - [DEV User Defined Fields (Seq: 1)] * if OHCS restrictions, what allocation year were they imposed? - Both]&gt;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Mitchell Hannoosh</author>
    <author>Boos, Carlie</author>
  </authors>
  <commentList>
    <comment ref="D17" authorId="0" shapeId="0" xr:uid="{00000000-0006-0000-0200-000001000000}">
      <text>
        <r>
          <rPr>
            <b/>
            <sz val="9"/>
            <color indexed="81"/>
            <rFont val="Tahoma"/>
            <family val="2"/>
          </rPr>
          <t>Must be registered with Business Oregon's COBID - other state's MWESB certification not allowable currently. See this link for the MWESB directory: https://oregon4biz.diversitysoftware.com/</t>
        </r>
      </text>
    </comment>
    <comment ref="J20" authorId="1" shapeId="0" xr:uid="{00000000-0006-0000-0200-000002000000}">
      <text>
        <r>
          <rPr>
            <b/>
            <sz val="9"/>
            <color indexed="81"/>
            <rFont val="Tahoma"/>
            <family val="2"/>
          </rPr>
          <t>See the QAP for further information.  Approved exception request must be included.</t>
        </r>
      </text>
    </comment>
    <comment ref="D47" authorId="0" shapeId="0" xr:uid="{00000000-0006-0000-0200-000003000000}">
      <text>
        <r>
          <rPr>
            <b/>
            <sz val="9"/>
            <color indexed="81"/>
            <rFont val="Tahoma"/>
            <family val="2"/>
          </rPr>
          <t>Must be registered with Business Oregon's COBID - other state's MWESB certification not allowable currently. See this link for the MWESB directory: https://oregon4biz.diversitysoftware.com/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Mitch Hannoosh</author>
    <author>Michael S. Hill</author>
    <author>Boos, Carlie</author>
    <author>Marcus A McQuade</author>
    <author>Rebecca Norris</author>
  </authors>
  <commentList>
    <comment ref="F2" authorId="0" shapeId="0" xr:uid="{337CB496-002B-4D17-A1F9-0042BB992AED}">
      <text>
        <r>
          <rPr>
            <b/>
            <sz val="9"/>
            <color indexed="81"/>
            <rFont val="Tahoma"/>
            <family val="2"/>
          </rPr>
          <t>&lt;[[DEVDeals] Deal Name - Both]&gt;</t>
        </r>
      </text>
    </comment>
    <comment ref="F3" authorId="0" shapeId="0" xr:uid="{2BBAD981-B3E8-4D3E-8E46-1A539F24A257}">
      <text>
        <r>
          <rPr>
            <b/>
            <sz val="9"/>
            <color indexed="81"/>
            <rFont val="Tahoma"/>
            <family val="2"/>
          </rPr>
          <t>&lt;[[DEVDeals] Deal Number - Both]&gt;</t>
        </r>
      </text>
    </comment>
    <comment ref="F4" authorId="0" shapeId="0" xr:uid="{B5361729-45F6-4548-AE5A-9763DFCE383B}">
      <text>
        <r>
          <rPr>
            <b/>
            <sz val="9"/>
            <color indexed="81"/>
            <rFont val="Tahoma"/>
            <family val="2"/>
          </rPr>
          <t>&lt;[[DEVDeals] - [Associated TC Deal (Seq: 1)] Deal Number - Get]&gt;</t>
        </r>
      </text>
    </comment>
    <comment ref="F5" authorId="0" shapeId="0" xr:uid="{1C1DE54F-135E-43CF-BC81-0BF08F290A2B}">
      <text>
        <r>
          <rPr>
            <b/>
            <sz val="9"/>
            <color indexed="81"/>
            <rFont val="Tahoma"/>
            <charset val="1"/>
          </rPr>
          <t>&lt;[[DEVDeals] - [Property (Seq: 1)] Is Are All Locations Same - Both]&gt;</t>
        </r>
      </text>
    </comment>
    <comment ref="F7" authorId="0" shapeId="0" xr:uid="{97CA051B-8168-4212-9E00-8F471DC47B6A}">
      <text>
        <r>
          <rPr>
            <b/>
            <sz val="9"/>
            <color indexed="81"/>
            <rFont val="Tahoma"/>
            <family val="2"/>
          </rPr>
          <t>&lt;[[DEVDeals] - [Property (Seq: 1)] Address1 - Both]&gt;</t>
        </r>
      </text>
    </comment>
    <comment ref="F8" authorId="0" shapeId="0" xr:uid="{394D2018-C556-46C1-84B0-1CA08A803D17}">
      <text>
        <r>
          <rPr>
            <b/>
            <sz val="9"/>
            <color indexed="81"/>
            <rFont val="Tahoma"/>
            <family val="2"/>
          </rPr>
          <t>&lt;[[DEVDeals] - [Property (Seq: 1)] City - Both]&gt;</t>
        </r>
      </text>
    </comment>
    <comment ref="F9" authorId="0" shapeId="0" xr:uid="{DA32311C-7A1B-424D-9EA9-91E453E1C6F1}">
      <text>
        <r>
          <rPr>
            <b/>
            <sz val="9"/>
            <color indexed="81"/>
            <rFont val="Tahoma"/>
            <family val="2"/>
          </rPr>
          <t>&lt;[[DEVDeals] - [Property (Seq: 1)] Zip Code - Both]&gt;</t>
        </r>
      </text>
    </comment>
    <comment ref="F10" authorId="0" shapeId="0" xr:uid="{108472E9-31A0-4C5C-A6D7-C5D61FCCD911}">
      <text>
        <r>
          <rPr>
            <b/>
            <sz val="9"/>
            <color indexed="81"/>
            <rFont val="Tahoma"/>
            <family val="2"/>
          </rPr>
          <t>&lt;[[DEVDeals] - [Property (Seq: 1)] Jurisdiction - Both]&gt;</t>
        </r>
      </text>
    </comment>
    <comment ref="F12" authorId="0" shapeId="0" xr:uid="{D1B13AE1-9881-4E4D-AC7A-72AC444F916C}">
      <text>
        <r>
          <rPr>
            <b/>
            <sz val="9"/>
            <color indexed="81"/>
            <rFont val="Tahoma"/>
            <family val="2"/>
          </rPr>
          <t>&lt;[[DEVDeals] - [Property (Seq: 1)] - [Locations (Seq: 1)] Address1 - Both]&gt;</t>
        </r>
      </text>
    </comment>
    <comment ref="F13" authorId="0" shapeId="0" xr:uid="{CD5434A4-4A8B-4A71-ACE1-1632CD51D9ED}">
      <text>
        <r>
          <rPr>
            <b/>
            <sz val="9"/>
            <color indexed="81"/>
            <rFont val="Tahoma"/>
            <family val="2"/>
          </rPr>
          <t>&lt;[[DEVDeals] - [Property (Seq: 1)] - [Locations (Seq: 1)] City - Both]&gt;</t>
        </r>
      </text>
    </comment>
    <comment ref="F14" authorId="0" shapeId="0" xr:uid="{0E2D170B-C1B0-4259-BA09-EF8E3CFCEC32}">
      <text>
        <r>
          <rPr>
            <b/>
            <sz val="9"/>
            <color indexed="81"/>
            <rFont val="Tahoma"/>
            <family val="2"/>
          </rPr>
          <t>&lt;[[DEVDeals] - [Property (Seq: 1)] - [Locations (Seq: 1)] Zip Code - Both]&gt;</t>
        </r>
      </text>
    </comment>
    <comment ref="F15" authorId="0" shapeId="0" xr:uid="{8D9DBDDA-49A9-4A8C-833A-ABCDB6544900}">
      <text>
        <r>
          <rPr>
            <b/>
            <sz val="9"/>
            <color indexed="81"/>
            <rFont val="Tahoma"/>
            <family val="2"/>
          </rPr>
          <t>&lt;[[DEVDeals] - [Property (Seq: 1)] - [Locations (Seq: 1)] Jurisdiction - Both]&gt;</t>
        </r>
      </text>
    </comment>
    <comment ref="F16" authorId="0" shapeId="0" xr:uid="{09BC60B2-8AA8-40B0-854D-8CD6DBA498D4}">
      <text>
        <r>
          <rPr>
            <b/>
            <sz val="9"/>
            <color indexed="81"/>
            <rFont val="Tahoma"/>
            <charset val="1"/>
          </rPr>
          <t>&lt;[[DEVDeals] - [Property (Seq: 1)] Latitude - Both]&gt;</t>
        </r>
      </text>
    </comment>
    <comment ref="F17" authorId="0" shapeId="0" xr:uid="{7F8BF87F-D76E-40A2-97BE-3046EE1AE7BA}">
      <text>
        <r>
          <rPr>
            <b/>
            <sz val="9"/>
            <color indexed="81"/>
            <rFont val="Tahoma"/>
            <charset val="1"/>
          </rPr>
          <t>&lt;[[DEVDeals] - [Property (Seq: 1)] Longitude - Both]&gt;</t>
        </r>
      </text>
    </comment>
    <comment ref="F18" authorId="0" shapeId="0" xr:uid="{1052459A-A2C8-48F2-BCAC-91360F19F9B0}">
      <text>
        <r>
          <rPr>
            <b/>
            <sz val="9"/>
            <color indexed="81"/>
            <rFont val="Tahoma"/>
            <charset val="1"/>
          </rPr>
          <t>&lt;[[DEVDeals] - [DEV User Defined Fields (Seq: 1)] Application UDF - State Senate District - Both]&gt;</t>
        </r>
      </text>
    </comment>
    <comment ref="F19" authorId="1" shapeId="0" xr:uid="{9CD83121-4CAF-449D-8EE9-B780C404D56F}">
      <text>
        <r>
          <rPr>
            <b/>
            <sz val="9"/>
            <color indexed="81"/>
            <rFont val="Tahoma"/>
            <family val="2"/>
          </rPr>
          <t>&lt;[[DEVDeals] - [DEV User Defined Fields (Seq: 1)] State House District - Send]&gt;</t>
        </r>
      </text>
    </comment>
    <comment ref="F20" authorId="1" shapeId="0" xr:uid="{0019B002-E263-48A3-A70A-15371A30D693}">
      <text>
        <r>
          <rPr>
            <b/>
            <sz val="9"/>
            <color indexed="81"/>
            <rFont val="Tahoma"/>
            <family val="2"/>
          </rPr>
          <t>&lt;[[DEVDeals] - [DEV User Defined Fields (Seq: 1)] US Congressional District - Send]&gt;</t>
        </r>
      </text>
    </comment>
    <comment ref="C21" authorId="2" shapeId="0" xr:uid="{8052A906-3B66-4BE2-954C-573F46745BD2}">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21" authorId="1" shapeId="0" xr:uid="{5E4C044C-3E22-4095-8F38-2E4D8A048790}">
      <text>
        <r>
          <rPr>
            <b/>
            <sz val="9"/>
            <color indexed="81"/>
            <rFont val="Tahoma"/>
            <family val="2"/>
          </rPr>
          <t>&lt;[[DEVDeals] - [DEV User Defined Fields (Seq: 1)] 11 Digit Census Tract No. - Send]&gt;</t>
        </r>
      </text>
    </comment>
    <comment ref="F24" authorId="0" shapeId="0" xr:uid="{C11C55FB-BC27-48F5-A54F-980361C5DEC3}">
      <text>
        <r>
          <rPr>
            <b/>
            <sz val="9"/>
            <color indexed="81"/>
            <rFont val="Tahoma"/>
            <family val="2"/>
          </rPr>
          <t>&lt;[[DEVDeals] - [Property (Seq: 1)] - [Locations (Seq: 2)] Address1 - Both]&gt;</t>
        </r>
      </text>
    </comment>
    <comment ref="F25" authorId="3" shapeId="0" xr:uid="{1A5A0F50-3963-4978-AE1A-1ABCFFEB0D26}">
      <text>
        <r>
          <rPr>
            <b/>
            <sz val="9"/>
            <color indexed="81"/>
            <rFont val="Tahoma"/>
            <charset val="1"/>
          </rPr>
          <t>&lt;[[DEVDeals] - [Property (Seq: 1)] - [Locations (Seq: 2)] City - Both]&gt;</t>
        </r>
      </text>
    </comment>
    <comment ref="F26" authorId="3" shapeId="0" xr:uid="{DF7AE67D-76C5-4B9A-A454-B714C52B8793}">
      <text>
        <r>
          <rPr>
            <b/>
            <sz val="9"/>
            <color indexed="81"/>
            <rFont val="Tahoma"/>
            <charset val="1"/>
          </rPr>
          <t>&lt;[[DEVDeals] - [Property (Seq: 1)] - [Locations (Seq: 2)] Zip Code - Both]&gt;</t>
        </r>
      </text>
    </comment>
    <comment ref="F27" authorId="3" shapeId="0" xr:uid="{885C65D3-3785-49AE-942A-7E9F3BEC1D2B}">
      <text>
        <r>
          <rPr>
            <b/>
            <sz val="9"/>
            <color indexed="81"/>
            <rFont val="Tahoma"/>
            <charset val="1"/>
          </rPr>
          <t>&lt;[[DEVDeals] - [Property (Seq: 1)] - [Locations (Seq: 2)] Jurisdiction - Both]&gt;</t>
        </r>
      </text>
    </comment>
    <comment ref="C33" authorId="2" shapeId="0" xr:uid="{CC85B72E-81B1-4B95-9B54-A270FDB04541}">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36" authorId="3" shapeId="0" xr:uid="{06DEBFB5-AD12-4A1F-A85E-7FF3862F4FDF}">
      <text>
        <r>
          <rPr>
            <b/>
            <sz val="9"/>
            <color indexed="81"/>
            <rFont val="Tahoma"/>
            <charset val="1"/>
          </rPr>
          <t>&lt;[[DEVDeals] - [Property (Seq: 1)] - [Locations (Seq: 3)] Address1 - Both]&gt;</t>
        </r>
      </text>
    </comment>
    <comment ref="F37" authorId="3" shapeId="0" xr:uid="{76D36E6B-9A67-4992-83D0-50204AFEA716}">
      <text>
        <r>
          <rPr>
            <b/>
            <sz val="9"/>
            <color indexed="81"/>
            <rFont val="Tahoma"/>
            <charset val="1"/>
          </rPr>
          <t>&lt;[[DEVDeals] - [Property (Seq: 1)] - [Locations (Seq: 3)] City - Both]&gt;</t>
        </r>
      </text>
    </comment>
    <comment ref="F38" authorId="3" shapeId="0" xr:uid="{C9DA12F9-DF9F-47B3-B094-A6B3975F68B4}">
      <text>
        <r>
          <rPr>
            <b/>
            <sz val="9"/>
            <color indexed="81"/>
            <rFont val="Tahoma"/>
            <charset val="1"/>
          </rPr>
          <t>&lt;[[DEVDeals] - [Property (Seq: 1)] - [Locations (Seq: 3)] Zip Code - Both]&gt;</t>
        </r>
      </text>
    </comment>
    <comment ref="F39" authorId="3" shapeId="0" xr:uid="{0E1B605F-84C0-4629-842B-C3C1A75C68A4}">
      <text>
        <r>
          <rPr>
            <b/>
            <sz val="9"/>
            <color indexed="81"/>
            <rFont val="Tahoma"/>
            <charset val="1"/>
          </rPr>
          <t>&lt;[[DEVDeals] - [Property (Seq: 1)] - [Locations (Seq: 3)] Jurisdiction - Both]&gt;</t>
        </r>
      </text>
    </comment>
    <comment ref="C45" authorId="2" shapeId="0" xr:uid="{7B49BF44-FDD9-4781-8565-216BE777D3B1}">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48" authorId="3" shapeId="0" xr:uid="{6A7C589B-8043-4DC0-9AE0-78EBF6BF6A73}">
      <text>
        <r>
          <rPr>
            <b/>
            <sz val="9"/>
            <color indexed="81"/>
            <rFont val="Tahoma"/>
            <charset val="1"/>
          </rPr>
          <t>&lt;[[DEVDeals] - [Property (Seq: 1)] - [Locations (Seq: 4)] Address1 - Both]&gt;</t>
        </r>
      </text>
    </comment>
    <comment ref="F49" authorId="3" shapeId="0" xr:uid="{B6C229B8-A399-4C0D-868E-D311CA9D3935}">
      <text>
        <r>
          <rPr>
            <b/>
            <sz val="9"/>
            <color indexed="81"/>
            <rFont val="Tahoma"/>
            <charset val="1"/>
          </rPr>
          <t>&lt;[[DEVDeals] - [Property (Seq: 1)] - [Locations (Seq: 4)] City - Both]&gt;</t>
        </r>
      </text>
    </comment>
    <comment ref="F50" authorId="3" shapeId="0" xr:uid="{D53C0A77-390E-4008-B279-D0BD099E7A3A}">
      <text>
        <r>
          <rPr>
            <b/>
            <sz val="9"/>
            <color indexed="81"/>
            <rFont val="Tahoma"/>
            <charset val="1"/>
          </rPr>
          <t>&lt;[[DEVDeals] - [Property (Seq: 1)] - [Locations (Seq: 4)] Zip Code - Both]&gt;</t>
        </r>
      </text>
    </comment>
    <comment ref="F51" authorId="3" shapeId="0" xr:uid="{8CA21A16-3C2F-4DE5-9B84-21E27F049431}">
      <text>
        <r>
          <rPr>
            <b/>
            <sz val="9"/>
            <color indexed="81"/>
            <rFont val="Tahoma"/>
            <charset val="1"/>
          </rPr>
          <t>&lt;[[DEVDeals] - [Property (Seq: 1)] - [Locations (Seq: 4)] Jurisdiction - Both]&gt;</t>
        </r>
      </text>
    </comment>
    <comment ref="C57" authorId="2" shapeId="0" xr:uid="{CE818999-35A4-4CB0-BC82-586B08C97A7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60" authorId="3" shapeId="0" xr:uid="{40C94C44-6078-4792-B7AE-7FDBFC64A34F}">
      <text>
        <r>
          <rPr>
            <b/>
            <sz val="9"/>
            <color indexed="81"/>
            <rFont val="Tahoma"/>
            <charset val="1"/>
          </rPr>
          <t>&lt;[[DEVDeals] - [Property (Seq: 1)] - [Locations (Seq: 5)] Address1 - Both]&gt;</t>
        </r>
      </text>
    </comment>
    <comment ref="F61" authorId="3" shapeId="0" xr:uid="{23239592-A28C-4350-B7D8-9D915760A297}">
      <text>
        <r>
          <rPr>
            <b/>
            <sz val="9"/>
            <color indexed="81"/>
            <rFont val="Tahoma"/>
            <charset val="1"/>
          </rPr>
          <t>&lt;[[DEVDeals] - [Property (Seq: 1)] - [Locations (Seq: 5)] City - Both]&gt;</t>
        </r>
      </text>
    </comment>
    <comment ref="F62" authorId="3" shapeId="0" xr:uid="{35DECDA8-CDEA-409D-990B-F6345626A589}">
      <text>
        <r>
          <rPr>
            <b/>
            <sz val="9"/>
            <color indexed="81"/>
            <rFont val="Tahoma"/>
            <charset val="1"/>
          </rPr>
          <t>&lt;[[DEVDeals] - [Property (Seq: 1)] - [Locations (Seq: 5)] Zip Code - Both]&gt;</t>
        </r>
      </text>
    </comment>
    <comment ref="F63" authorId="3" shapeId="0" xr:uid="{01DD84BE-326A-4A64-8E09-B914398824EE}">
      <text>
        <r>
          <rPr>
            <b/>
            <sz val="9"/>
            <color indexed="81"/>
            <rFont val="Tahoma"/>
            <charset val="1"/>
          </rPr>
          <t>&lt;[[DEVDeals] - [Property (Seq: 1)] - [Locations (Seq: 5)] Jurisdiction - Both]&gt;</t>
        </r>
      </text>
    </comment>
    <comment ref="C69" authorId="2" shapeId="0" xr:uid="{E942280C-F288-4251-8CAF-90E15343F4C5}">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72" authorId="3" shapeId="0" xr:uid="{8E99EF36-9A36-43B3-842C-03C2A63B6A72}">
      <text>
        <r>
          <rPr>
            <b/>
            <sz val="9"/>
            <color indexed="81"/>
            <rFont val="Tahoma"/>
            <charset val="1"/>
          </rPr>
          <t>&lt;[[DEVDeals] - [Property (Seq: 1)] - [Locations (Seq: 6)] Address1 - Both]&gt;</t>
        </r>
      </text>
    </comment>
    <comment ref="F73" authorId="3" shapeId="0" xr:uid="{19B4F64A-BE80-4616-A306-3A41E0AD2BB7}">
      <text>
        <r>
          <rPr>
            <b/>
            <sz val="9"/>
            <color indexed="81"/>
            <rFont val="Tahoma"/>
            <charset val="1"/>
          </rPr>
          <t>&lt;[[DEVDeals] - [Property (Seq: 1)] - [Locations (Seq: 6)] City - Both]&gt;</t>
        </r>
      </text>
    </comment>
    <comment ref="F74" authorId="3" shapeId="0" xr:uid="{0B08D1E3-94EC-4D1A-BCC0-23443AEA6807}">
      <text>
        <r>
          <rPr>
            <b/>
            <sz val="9"/>
            <color indexed="81"/>
            <rFont val="Tahoma"/>
            <charset val="1"/>
          </rPr>
          <t>&lt;[[DEVDeals] - [Property (Seq: 1)] - [Locations (Seq: 6)] Zip Code - Both]&gt;</t>
        </r>
      </text>
    </comment>
    <comment ref="F75" authorId="3" shapeId="0" xr:uid="{C242CB20-64A2-4277-B4EA-539294E660EF}">
      <text>
        <r>
          <rPr>
            <b/>
            <sz val="9"/>
            <color indexed="81"/>
            <rFont val="Tahoma"/>
            <charset val="1"/>
          </rPr>
          <t>&lt;[[DEVDeals] - [Property (Seq: 1)] - [Locations (Seq: 6)] Jurisdiction - Both]&gt;</t>
        </r>
      </text>
    </comment>
    <comment ref="C81" authorId="2" shapeId="0" xr:uid="{1898AFFC-F681-4E48-BD7F-C7FB992F8301}">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83" authorId="4" shapeId="0" xr:uid="{A4AB8155-607C-4E9C-8E96-2A702D21C264}">
      <text>
        <r>
          <rPr>
            <b/>
            <sz val="9"/>
            <color indexed="81"/>
            <rFont val="Tahoma"/>
            <family val="2"/>
          </rPr>
          <t>&lt;[[DEVDeals] - [Proxy Entities (Seq: 1)] Company or Individual? - Send]&gt;</t>
        </r>
      </text>
    </comment>
    <comment ref="F84" authorId="4" shapeId="0" xr:uid="{3425F3C3-E0FA-4832-9AD5-3F3EAB456621}">
      <text>
        <r>
          <rPr>
            <b/>
            <sz val="9"/>
            <color indexed="81"/>
            <rFont val="Tahoma"/>
            <family val="2"/>
          </rPr>
          <t>&lt;[[DEVDeals] - [Proxy Entities (Seq: 1)] Deal Entity Role - Send]&gt;</t>
        </r>
      </text>
    </comment>
    <comment ref="F85" authorId="4" shapeId="0" xr:uid="{A91CBB3E-F14C-4258-8BD5-60373632EFBF}">
      <text>
        <r>
          <rPr>
            <b/>
            <sz val="9"/>
            <color indexed="81"/>
            <rFont val="Tahoma"/>
            <family val="2"/>
          </rPr>
          <t>&lt;[[DEVDeals] - [Proxy Entities (Seq: 1)] Name (Doing Business As) - Send]&gt;</t>
        </r>
      </text>
    </comment>
    <comment ref="F86" authorId="4" shapeId="0" xr:uid="{B243A225-F8FC-494D-BD3A-97A20E112E09}">
      <text>
        <r>
          <rPr>
            <b/>
            <sz val="9"/>
            <color indexed="81"/>
            <rFont val="Tahoma"/>
            <family val="2"/>
          </rPr>
          <t>&lt;[[DEVDeals] - [Proxy Entities (Seq: 1)] Address 1 - Send]&gt;</t>
        </r>
      </text>
    </comment>
    <comment ref="F87" authorId="4" shapeId="0" xr:uid="{97C0B343-5FAC-46E4-83DC-5CA674014D3A}">
      <text>
        <r>
          <rPr>
            <b/>
            <sz val="9"/>
            <color indexed="81"/>
            <rFont val="Tahoma"/>
            <family val="2"/>
          </rPr>
          <t>&lt;[[DEVDeals] - [Proxy Entities (Seq: 1)] City - Send]&gt;</t>
        </r>
      </text>
    </comment>
    <comment ref="F88" authorId="4" shapeId="0" xr:uid="{CFCB4098-973C-428A-989F-5FBE0F142CB3}">
      <text>
        <r>
          <rPr>
            <b/>
            <sz val="9"/>
            <color indexed="81"/>
            <rFont val="Tahoma"/>
            <family val="2"/>
          </rPr>
          <t>&lt;[[DEVDeals] - [Proxy Entities (Seq: 1)] County - Send]&gt;</t>
        </r>
      </text>
    </comment>
    <comment ref="F89" authorId="4" shapeId="0" xr:uid="{5D1B94CF-9DAF-4D8E-9AA1-B57D734CF49E}">
      <text>
        <r>
          <rPr>
            <b/>
            <sz val="9"/>
            <color indexed="81"/>
            <rFont val="Tahoma"/>
            <family val="2"/>
          </rPr>
          <t>&lt;[[DEVDeals] - [Proxy Entities (Seq: 1)] State - Send]&gt;</t>
        </r>
      </text>
    </comment>
    <comment ref="F90" authorId="4" shapeId="0" xr:uid="{4859E56A-69FC-4CA2-80AD-CA25E8545C74}">
      <text>
        <r>
          <rPr>
            <b/>
            <sz val="9"/>
            <color indexed="81"/>
            <rFont val="Tahoma"/>
            <family val="2"/>
          </rPr>
          <t>&lt;[[DEVDeals] - [Proxy Entities (Seq: 1)] Zip Code - Send]&gt;</t>
        </r>
      </text>
    </comment>
    <comment ref="F91" authorId="4" shapeId="0" xr:uid="{AFFA5C1F-50DF-408D-8CE0-F50C1AC76C44}">
      <text>
        <r>
          <rPr>
            <b/>
            <sz val="9"/>
            <color indexed="81"/>
            <rFont val="Tahoma"/>
            <family val="2"/>
          </rPr>
          <t>&lt;[[DEVDeals] - [Proxy Entities (Seq: 1)] Tax ID Number - Send]&gt;</t>
        </r>
      </text>
    </comment>
    <comment ref="F92" authorId="4" shapeId="0" xr:uid="{91564812-00FF-48A7-8E5D-C358A171AF91}">
      <text>
        <r>
          <rPr>
            <b/>
            <sz val="9"/>
            <color indexed="81"/>
            <rFont val="Tahoma"/>
            <family val="2"/>
          </rPr>
          <t>&lt;[[DEVDeals] - [Proxy Entities (Seq: 1)] Direct Phone - Send]&gt;</t>
        </r>
      </text>
    </comment>
    <comment ref="F93" authorId="4" shapeId="0" xr:uid="{3B14E50A-7F41-47B5-85D4-B64F15EA2A33}">
      <text>
        <r>
          <rPr>
            <b/>
            <sz val="9"/>
            <color indexed="81"/>
            <rFont val="Tahoma"/>
            <family val="2"/>
          </rPr>
          <t>&lt;[[DEVDeals] - [Proxy Entities (Seq: 1)] Email Address 1 - Send]&gt;</t>
        </r>
      </text>
    </comment>
    <comment ref="F94" authorId="4" shapeId="0" xr:uid="{A5011D23-177A-4B08-AAEF-C6CF99CE9769}">
      <text>
        <r>
          <rPr>
            <b/>
            <sz val="9"/>
            <color indexed="81"/>
            <rFont val="Tahoma"/>
            <family val="2"/>
          </rPr>
          <t>&lt;[[DEVDeals] - [Proxy Entities (Seq: 2)] Company or Individual? - Send]&gt;</t>
        </r>
      </text>
    </comment>
    <comment ref="F95" authorId="4" shapeId="0" xr:uid="{B97ADDDD-C94D-4038-8BC5-02EE698BDE36}">
      <text>
        <r>
          <rPr>
            <b/>
            <sz val="9"/>
            <color indexed="81"/>
            <rFont val="Tahoma"/>
            <family val="2"/>
          </rPr>
          <t>&lt;[[DEVDeals] - [Proxy Entities (Seq: 2)] Deal Entity Role - Send]&gt;</t>
        </r>
      </text>
    </comment>
    <comment ref="F96" authorId="4" shapeId="0" xr:uid="{E47D5C2A-4078-41F1-B8FF-2145EFD7B479}">
      <text>
        <r>
          <rPr>
            <b/>
            <sz val="9"/>
            <color indexed="81"/>
            <rFont val="Tahoma"/>
            <family val="2"/>
          </rPr>
          <t>&lt;[[DEVDeals] - [Proxy Entities (Seq: 2)] Name (Doing Business As) - Send]&gt;</t>
        </r>
      </text>
    </comment>
    <comment ref="F97" authorId="4" shapeId="0" xr:uid="{6C499166-2785-4DEE-97AD-BB65BFF28788}">
      <text>
        <r>
          <rPr>
            <b/>
            <sz val="9"/>
            <color indexed="81"/>
            <rFont val="Tahoma"/>
            <family val="2"/>
          </rPr>
          <t>&lt;[[DEVDeals] - [Proxy Entities (Seq: 2)] Address 1 - Send]&gt;</t>
        </r>
      </text>
    </comment>
    <comment ref="F98" authorId="4" shapeId="0" xr:uid="{E84C6E08-080C-4F30-A717-002F15C24D28}">
      <text>
        <r>
          <rPr>
            <b/>
            <sz val="9"/>
            <color indexed="81"/>
            <rFont val="Tahoma"/>
            <family val="2"/>
          </rPr>
          <t>&lt;[[DEVDeals] - [Proxy Entities (Seq: 2)] City - Send]&gt;</t>
        </r>
      </text>
    </comment>
    <comment ref="F99" authorId="4" shapeId="0" xr:uid="{B4BBA961-EB7C-47DF-A921-CE41CB2649B4}">
      <text>
        <r>
          <rPr>
            <b/>
            <sz val="9"/>
            <color indexed="81"/>
            <rFont val="Tahoma"/>
            <family val="2"/>
          </rPr>
          <t>&lt;[[DEVDeals] - [Proxy Entities (Seq: 2)] County - Send]&gt;</t>
        </r>
      </text>
    </comment>
    <comment ref="F100" authorId="4" shapeId="0" xr:uid="{E3269052-519B-45F8-9292-1A19454AE25D}">
      <text>
        <r>
          <rPr>
            <b/>
            <sz val="9"/>
            <color indexed="81"/>
            <rFont val="Tahoma"/>
            <family val="2"/>
          </rPr>
          <t>&lt;[[DEVDeals] - [Proxy Entities (Seq: 2)] State - Send]&gt;</t>
        </r>
      </text>
    </comment>
    <comment ref="F101" authorId="4" shapeId="0" xr:uid="{CB7964D0-80D2-442A-860A-091EDBFA3401}">
      <text>
        <r>
          <rPr>
            <b/>
            <sz val="9"/>
            <color indexed="81"/>
            <rFont val="Tahoma"/>
            <family val="2"/>
          </rPr>
          <t>&lt;[[DEVDeals] - [Proxy Entities (Seq: 2)] Zip Code - Send]&gt;</t>
        </r>
      </text>
    </comment>
    <comment ref="F102" authorId="4" shapeId="0" xr:uid="{D764CFBF-0577-4D63-8E29-FEB056E1450B}">
      <text>
        <r>
          <rPr>
            <b/>
            <sz val="9"/>
            <color indexed="81"/>
            <rFont val="Tahoma"/>
            <family val="2"/>
          </rPr>
          <t>&lt;[[DEVDeals] - [Proxy Entities (Seq: 2)] Tax ID Number - Send]&gt;</t>
        </r>
      </text>
    </comment>
    <comment ref="F103" authorId="4" shapeId="0" xr:uid="{20E94119-2A2B-417B-8150-17FE4E66E26D}">
      <text>
        <r>
          <rPr>
            <b/>
            <sz val="9"/>
            <color indexed="81"/>
            <rFont val="Tahoma"/>
            <family val="2"/>
          </rPr>
          <t>&lt;[[DEVDeals] - [Proxy Entities (Seq: 2)] Direct Phone - Send]&gt;</t>
        </r>
      </text>
    </comment>
    <comment ref="F104" authorId="4" shapeId="0" xr:uid="{10F43335-A344-4C7D-946D-0F2D95018494}">
      <text>
        <r>
          <rPr>
            <b/>
            <sz val="9"/>
            <color indexed="81"/>
            <rFont val="Tahoma"/>
            <family val="2"/>
          </rPr>
          <t>&lt;[[DEVDeals] - [Proxy Entities (Seq: 2)] Email Address 1 - Send]&gt;</t>
        </r>
      </text>
    </comment>
    <comment ref="F105" authorId="4" shapeId="0" xr:uid="{018A281C-210B-4661-9CED-C24E59DA73D1}">
      <text>
        <r>
          <rPr>
            <b/>
            <sz val="9"/>
            <color indexed="81"/>
            <rFont val="Tahoma"/>
            <family val="2"/>
          </rPr>
          <t>&lt;[[DEVDeals] - [Proxy Entities (Seq: 3)] Company or Individual? - Send]&gt;</t>
        </r>
      </text>
    </comment>
    <comment ref="F106" authorId="4" shapeId="0" xr:uid="{FE50A5DA-EA66-4A05-9E9C-1C131DBE2F69}">
      <text>
        <r>
          <rPr>
            <b/>
            <sz val="9"/>
            <color indexed="81"/>
            <rFont val="Tahoma"/>
            <family val="2"/>
          </rPr>
          <t>&lt;[[DEVDeals] - [Proxy Entities (Seq: 3)] Deal Entity Role - Send]&gt;</t>
        </r>
      </text>
    </comment>
    <comment ref="F107" authorId="4" shapeId="0" xr:uid="{08B750C5-5F18-434F-84E7-32D0597443B1}">
      <text>
        <r>
          <rPr>
            <b/>
            <sz val="9"/>
            <color indexed="81"/>
            <rFont val="Tahoma"/>
            <family val="2"/>
          </rPr>
          <t>&lt;[[DEVDeals] - [Proxy Entities (Seq: 3)] Name (Doing Business As) - Send]&gt;</t>
        </r>
      </text>
    </comment>
    <comment ref="F108" authorId="4" shapeId="0" xr:uid="{CEE49A44-2F4B-47AE-88FD-157169D669C3}">
      <text>
        <r>
          <rPr>
            <b/>
            <sz val="9"/>
            <color indexed="81"/>
            <rFont val="Tahoma"/>
            <family val="2"/>
          </rPr>
          <t>&lt;[[DEVDeals] - [Proxy Entities (Seq: 3)] Address 1 - Send]&gt;</t>
        </r>
      </text>
    </comment>
    <comment ref="F109" authorId="4" shapeId="0" xr:uid="{F757D1C4-19FA-4EBF-972C-5FA9A24CDFAD}">
      <text>
        <r>
          <rPr>
            <b/>
            <sz val="9"/>
            <color indexed="81"/>
            <rFont val="Tahoma"/>
            <family val="2"/>
          </rPr>
          <t>&lt;[[DEVDeals] - [Proxy Entities (Seq: 3)] City - Send]&gt;</t>
        </r>
      </text>
    </comment>
    <comment ref="F110" authorId="4" shapeId="0" xr:uid="{E6E13A7D-DE77-4702-89C3-27BC031B665B}">
      <text>
        <r>
          <rPr>
            <b/>
            <sz val="9"/>
            <color indexed="81"/>
            <rFont val="Tahoma"/>
            <family val="2"/>
          </rPr>
          <t>&lt;[[DEVDeals] - [Proxy Entities (Seq: 3)] County - Send]&gt;</t>
        </r>
      </text>
    </comment>
    <comment ref="F111" authorId="4" shapeId="0" xr:uid="{53FD099E-6667-4D28-B3B0-3C9B8BD9A371}">
      <text>
        <r>
          <rPr>
            <b/>
            <sz val="9"/>
            <color indexed="81"/>
            <rFont val="Tahoma"/>
            <family val="2"/>
          </rPr>
          <t>&lt;[[DEVDeals] - [Proxy Entities (Seq: 3)] State - Send]&gt;</t>
        </r>
      </text>
    </comment>
    <comment ref="F112" authorId="4" shapeId="0" xr:uid="{A1FB5A69-B204-4180-840B-AE03E5731A6A}">
      <text>
        <r>
          <rPr>
            <b/>
            <sz val="9"/>
            <color indexed="81"/>
            <rFont val="Tahoma"/>
            <family val="2"/>
          </rPr>
          <t>&lt;[[DEVDeals] - [Proxy Entities (Seq: 3)] Zip Code - Send]&gt;</t>
        </r>
      </text>
    </comment>
    <comment ref="F113" authorId="4" shapeId="0" xr:uid="{C74B34DC-0996-4593-BE5E-D5B2FB00F920}">
      <text>
        <r>
          <rPr>
            <b/>
            <sz val="9"/>
            <color indexed="81"/>
            <rFont val="Tahoma"/>
            <family val="2"/>
          </rPr>
          <t>&lt;[[DEVDeals] - [Proxy Entities (Seq: 3)] Tax ID Number - Send]&gt;</t>
        </r>
      </text>
    </comment>
    <comment ref="F114" authorId="4" shapeId="0" xr:uid="{699FCB96-2699-4A42-8C0A-56A7A6BCF7BF}">
      <text>
        <r>
          <rPr>
            <b/>
            <sz val="9"/>
            <color indexed="81"/>
            <rFont val="Tahoma"/>
            <family val="2"/>
          </rPr>
          <t>&lt;[[DEVDeals] - [Proxy Entities (Seq: 3)] Direct Phone - Send]&gt;</t>
        </r>
      </text>
    </comment>
    <comment ref="F115" authorId="4" shapeId="0" xr:uid="{00E54769-5EE0-410E-8890-B1176F96A002}">
      <text>
        <r>
          <rPr>
            <b/>
            <sz val="9"/>
            <color indexed="81"/>
            <rFont val="Tahoma"/>
            <family val="2"/>
          </rPr>
          <t>&lt;[[DEVDeals] - [Proxy Entities (Seq: 3)] Email Address 1 - Send]&gt;</t>
        </r>
      </text>
    </comment>
    <comment ref="F116" authorId="4" shapeId="0" xr:uid="{67611D72-4DE4-433F-B6B0-B972174E9B1A}">
      <text>
        <r>
          <rPr>
            <b/>
            <sz val="9"/>
            <color indexed="81"/>
            <rFont val="Tahoma"/>
            <family val="2"/>
          </rPr>
          <t>&lt;[[DEVDeals] - [Proxy Entities (Seq: 4)] Company or Individual? - Send]&gt;</t>
        </r>
      </text>
    </comment>
    <comment ref="F117" authorId="4" shapeId="0" xr:uid="{766AA04F-1487-4F69-9A92-DE640E8BAD94}">
      <text>
        <r>
          <rPr>
            <b/>
            <sz val="9"/>
            <color indexed="81"/>
            <rFont val="Tahoma"/>
            <family val="2"/>
          </rPr>
          <t>&lt;[[DEVDeals] - [Proxy Entities (Seq: 4)] Deal Entity Role - Send]&gt;</t>
        </r>
      </text>
    </comment>
    <comment ref="F118" authorId="4" shapeId="0" xr:uid="{F208C55C-6C84-44C7-9E22-1F4D70960F20}">
      <text>
        <r>
          <rPr>
            <b/>
            <sz val="9"/>
            <color indexed="81"/>
            <rFont val="Tahoma"/>
            <family val="2"/>
          </rPr>
          <t>&lt;[[DEVDeals] - [Proxy Entities (Seq: 4)] Name (Doing Business As) - Send]&gt;</t>
        </r>
      </text>
    </comment>
    <comment ref="F119" authorId="4" shapeId="0" xr:uid="{9EC940F4-7758-4641-A338-5C7189F6B4FE}">
      <text>
        <r>
          <rPr>
            <b/>
            <sz val="9"/>
            <color indexed="81"/>
            <rFont val="Tahoma"/>
            <family val="2"/>
          </rPr>
          <t>&lt;[[DEVDeals] - [Proxy Entities (Seq: 4)] Address 1 - Send]&gt;</t>
        </r>
      </text>
    </comment>
    <comment ref="F120" authorId="4" shapeId="0" xr:uid="{7FBB8A83-39CB-48C9-AD69-7DB4812CC8EE}">
      <text>
        <r>
          <rPr>
            <b/>
            <sz val="9"/>
            <color indexed="81"/>
            <rFont val="Tahoma"/>
            <family val="2"/>
          </rPr>
          <t>&lt;[[DEVDeals] - [Proxy Entities (Seq: 4)] City - Send]&gt;</t>
        </r>
      </text>
    </comment>
    <comment ref="F121" authorId="4" shapeId="0" xr:uid="{1DDD1AD3-6DBC-41DE-A9D4-E62661FB4C2D}">
      <text>
        <r>
          <rPr>
            <b/>
            <sz val="9"/>
            <color indexed="81"/>
            <rFont val="Tahoma"/>
            <family val="2"/>
          </rPr>
          <t>&lt;[[DEVDeals] - [Proxy Entities (Seq: 4)] County - Send]&gt;</t>
        </r>
      </text>
    </comment>
    <comment ref="F122" authorId="4" shapeId="0" xr:uid="{23EB5841-6AF0-4052-9E3D-827912A67EC1}">
      <text>
        <r>
          <rPr>
            <b/>
            <sz val="9"/>
            <color indexed="81"/>
            <rFont val="Tahoma"/>
            <family val="2"/>
          </rPr>
          <t>&lt;[[DEVDeals] - [Proxy Entities (Seq: 4)] State - Send]&gt;</t>
        </r>
      </text>
    </comment>
    <comment ref="F123" authorId="4" shapeId="0" xr:uid="{A2F8C984-6614-43D6-907F-189C140C7A35}">
      <text>
        <r>
          <rPr>
            <b/>
            <sz val="9"/>
            <color indexed="81"/>
            <rFont val="Tahoma"/>
            <family val="2"/>
          </rPr>
          <t>&lt;[[DEVDeals] - [Proxy Entities (Seq: 4)] Zip Code - Send]&gt;</t>
        </r>
      </text>
    </comment>
    <comment ref="F124" authorId="4" shapeId="0" xr:uid="{53B77CD1-D6C0-4931-BCC0-1C2A74B871F5}">
      <text>
        <r>
          <rPr>
            <b/>
            <sz val="9"/>
            <color indexed="81"/>
            <rFont val="Tahoma"/>
            <family val="2"/>
          </rPr>
          <t>&lt;[[DEVDeals] - [Proxy Entities (Seq: 4)] Tax ID Number - Send]&gt;</t>
        </r>
      </text>
    </comment>
    <comment ref="F125" authorId="4" shapeId="0" xr:uid="{11ECCDFF-0242-4DE3-B909-89F4FE5B1279}">
      <text>
        <r>
          <rPr>
            <b/>
            <sz val="9"/>
            <color indexed="81"/>
            <rFont val="Tahoma"/>
            <family val="2"/>
          </rPr>
          <t>&lt;[[DEVDeals] - [Proxy Entities (Seq: 4)] Direct Phone - Send]&gt;</t>
        </r>
      </text>
    </comment>
    <comment ref="F126" authorId="4" shapeId="0" xr:uid="{25E4B621-D720-4F0B-8D0A-3331EA3B2BF1}">
      <text>
        <r>
          <rPr>
            <b/>
            <sz val="9"/>
            <color indexed="81"/>
            <rFont val="Tahoma"/>
            <family val="2"/>
          </rPr>
          <t>&lt;[[DEVDeals] - [Proxy Entities (Seq: 4)] Email Address 1 - Send]&gt;</t>
        </r>
      </text>
    </comment>
    <comment ref="F127" authorId="4" shapeId="0" xr:uid="{AA213EE6-2FE5-4C1A-B961-10990D57D89E}">
      <text>
        <r>
          <rPr>
            <b/>
            <sz val="9"/>
            <color indexed="81"/>
            <rFont val="Tahoma"/>
            <family val="2"/>
          </rPr>
          <t>&lt;[[DEVDeals] - [Proxy Entities (Seq: 5)] Company or Individual? - Send]&gt;</t>
        </r>
      </text>
    </comment>
    <comment ref="F128" authorId="4" shapeId="0" xr:uid="{A369EB58-A505-4AD7-9279-7581EBE9A387}">
      <text>
        <r>
          <rPr>
            <b/>
            <sz val="9"/>
            <color indexed="81"/>
            <rFont val="Tahoma"/>
            <family val="2"/>
          </rPr>
          <t>&lt;[[DEVDeals] - [Proxy Entities (Seq: 5)] Deal Entity Role - Send]&gt;</t>
        </r>
      </text>
    </comment>
    <comment ref="F129" authorId="4" shapeId="0" xr:uid="{B56AD15B-CB45-4544-B389-3A62946CDA26}">
      <text>
        <r>
          <rPr>
            <b/>
            <sz val="9"/>
            <color indexed="81"/>
            <rFont val="Tahoma"/>
            <family val="2"/>
          </rPr>
          <t>&lt;[[DEVDeals] - [Proxy Entities (Seq: 5)] Name (Doing Business As) - Send]&gt;</t>
        </r>
      </text>
    </comment>
    <comment ref="F130" authorId="4" shapeId="0" xr:uid="{145F1436-7C66-4487-BC2C-8A1BF86AD242}">
      <text>
        <r>
          <rPr>
            <b/>
            <sz val="9"/>
            <color indexed="81"/>
            <rFont val="Tahoma"/>
            <family val="2"/>
          </rPr>
          <t>&lt;[[DEVDeals] - [Proxy Entities (Seq: 5)] Address 1 - Send]&gt;</t>
        </r>
      </text>
    </comment>
    <comment ref="F131" authorId="4" shapeId="0" xr:uid="{0C6C5649-ED4F-4010-A7F9-A484BB0AB8BA}">
      <text>
        <r>
          <rPr>
            <b/>
            <sz val="9"/>
            <color indexed="81"/>
            <rFont val="Tahoma"/>
            <family val="2"/>
          </rPr>
          <t>&lt;[[DEVDeals] - [Proxy Entities (Seq: 5)] City - Send]&gt;</t>
        </r>
      </text>
    </comment>
    <comment ref="F132" authorId="4" shapeId="0" xr:uid="{E9A0B713-ECB1-4EAB-8805-0197D39B69D4}">
      <text>
        <r>
          <rPr>
            <b/>
            <sz val="9"/>
            <color indexed="81"/>
            <rFont val="Tahoma"/>
            <family val="2"/>
          </rPr>
          <t>&lt;[[DEVDeals] - [Proxy Entities (Seq: 5)] County - Send]&gt;</t>
        </r>
      </text>
    </comment>
    <comment ref="F133" authorId="4" shapeId="0" xr:uid="{38570B60-B7CD-4124-B02F-EC3084A2785B}">
      <text>
        <r>
          <rPr>
            <b/>
            <sz val="9"/>
            <color indexed="81"/>
            <rFont val="Tahoma"/>
            <family val="2"/>
          </rPr>
          <t>&lt;[[DEVDeals] - [Proxy Entities (Seq: 5)] State - Send]&gt;</t>
        </r>
      </text>
    </comment>
    <comment ref="F134" authorId="4" shapeId="0" xr:uid="{1EB55F5C-1B35-4859-A6EA-8A32260E3771}">
      <text>
        <r>
          <rPr>
            <b/>
            <sz val="9"/>
            <color indexed="81"/>
            <rFont val="Tahoma"/>
            <family val="2"/>
          </rPr>
          <t>&lt;[[DEVDeals] - [Proxy Entities (Seq: 5)] Zip Code - Send]&gt;</t>
        </r>
      </text>
    </comment>
    <comment ref="F135" authorId="4" shapeId="0" xr:uid="{CD71414B-8E30-4A0E-B509-AEFBB1972D03}">
      <text>
        <r>
          <rPr>
            <b/>
            <sz val="9"/>
            <color indexed="81"/>
            <rFont val="Tahoma"/>
            <family val="2"/>
          </rPr>
          <t>&lt;[[DEVDeals] - [Proxy Entities (Seq: 5)] Tax ID Number - Send]&gt;</t>
        </r>
      </text>
    </comment>
    <comment ref="F136" authorId="4" shapeId="0" xr:uid="{269651BC-BAA0-431A-BD94-1ED60A0E8952}">
      <text>
        <r>
          <rPr>
            <b/>
            <sz val="9"/>
            <color indexed="81"/>
            <rFont val="Tahoma"/>
            <family val="2"/>
          </rPr>
          <t>&lt;[[DEVDeals] - [Proxy Entities (Seq: 5)] Direct Phone - Send]&gt;</t>
        </r>
      </text>
    </comment>
    <comment ref="F137" authorId="4" shapeId="0" xr:uid="{807C18A9-154C-4CE5-B760-C74F4CD955CD}">
      <text>
        <r>
          <rPr>
            <b/>
            <sz val="9"/>
            <color indexed="81"/>
            <rFont val="Tahoma"/>
            <family val="2"/>
          </rPr>
          <t>&lt;[[DEVDeals] - [Proxy Entities (Seq: 5)] Email Address 1 - Send]&gt;</t>
        </r>
      </text>
    </comment>
    <comment ref="F138" authorId="4" shapeId="0" xr:uid="{25457BDD-1E26-4213-90D6-241879187529}">
      <text>
        <r>
          <rPr>
            <b/>
            <sz val="9"/>
            <color indexed="81"/>
            <rFont val="Tahoma"/>
            <family val="2"/>
          </rPr>
          <t>&lt;[[DEVDeals] - [Proxy Entities (Seq: 6)] Company or Individual? - Send]&gt;</t>
        </r>
      </text>
    </comment>
    <comment ref="F139" authorId="4" shapeId="0" xr:uid="{4D88F514-CE43-4313-B475-0CF679A765DD}">
      <text>
        <r>
          <rPr>
            <b/>
            <sz val="9"/>
            <color indexed="81"/>
            <rFont val="Tahoma"/>
            <family val="2"/>
          </rPr>
          <t>&lt;[[DEVDeals] - [Proxy Entities (Seq: 6)] Deal Entity Role - Send]&gt;</t>
        </r>
      </text>
    </comment>
    <comment ref="F140" authorId="4" shapeId="0" xr:uid="{24F1D668-8E1B-4CD1-A4C8-160AB6801C27}">
      <text>
        <r>
          <rPr>
            <b/>
            <sz val="9"/>
            <color indexed="81"/>
            <rFont val="Tahoma"/>
            <family val="2"/>
          </rPr>
          <t>&lt;[[DEVDeals] - [Proxy Entities (Seq: 6)] Name (Doing Business As) - Send]&gt;</t>
        </r>
      </text>
    </comment>
    <comment ref="F141" authorId="4" shapeId="0" xr:uid="{EF4DA8E3-17FC-48DF-87D6-28093D60475A}">
      <text>
        <r>
          <rPr>
            <b/>
            <sz val="9"/>
            <color indexed="81"/>
            <rFont val="Tahoma"/>
            <family val="2"/>
          </rPr>
          <t>&lt;[[DEVDeals] - [Proxy Entities (Seq: 6)] Address 1 - Send]&gt;</t>
        </r>
      </text>
    </comment>
    <comment ref="F142" authorId="4" shapeId="0" xr:uid="{3947CBF2-C75B-4A29-A17B-97FDE1DA58E2}">
      <text>
        <r>
          <rPr>
            <b/>
            <sz val="9"/>
            <color indexed="81"/>
            <rFont val="Tahoma"/>
            <family val="2"/>
          </rPr>
          <t>&lt;[[DEVDeals] - [Proxy Entities (Seq: 6)] City - Send]&gt;</t>
        </r>
      </text>
    </comment>
    <comment ref="F143" authorId="4" shapeId="0" xr:uid="{4D52330F-BA8C-4A78-B7BD-4CB772C08045}">
      <text>
        <r>
          <rPr>
            <b/>
            <sz val="9"/>
            <color indexed="81"/>
            <rFont val="Tahoma"/>
            <family val="2"/>
          </rPr>
          <t>&lt;[[DEVDeals] - [Proxy Entities (Seq: 6)] County - Send]&gt;</t>
        </r>
      </text>
    </comment>
    <comment ref="F144" authorId="4" shapeId="0" xr:uid="{9CA398FD-7C8F-4B84-A3C3-E0C19FD16462}">
      <text>
        <r>
          <rPr>
            <b/>
            <sz val="9"/>
            <color indexed="81"/>
            <rFont val="Tahoma"/>
            <family val="2"/>
          </rPr>
          <t>&lt;[[DEVDeals] - [Proxy Entities (Seq: 6)] State - Send]&gt;</t>
        </r>
      </text>
    </comment>
    <comment ref="F145" authorId="4" shapeId="0" xr:uid="{D21DD0BF-7EA0-4A46-8CC9-54A18ED8F2E0}">
      <text>
        <r>
          <rPr>
            <b/>
            <sz val="9"/>
            <color indexed="81"/>
            <rFont val="Tahoma"/>
            <family val="2"/>
          </rPr>
          <t>&lt;[[DEVDeals] - [Proxy Entities (Seq: 6)] Zip Code - Send]&gt;</t>
        </r>
      </text>
    </comment>
    <comment ref="F146" authorId="4" shapeId="0" xr:uid="{5479E8B7-9273-40D3-9020-40534B031453}">
      <text>
        <r>
          <rPr>
            <b/>
            <sz val="9"/>
            <color indexed="81"/>
            <rFont val="Tahoma"/>
            <family val="2"/>
          </rPr>
          <t>&lt;[[DEVDeals] - [Proxy Entities (Seq: 6)] Tax ID Number - Send]&gt;</t>
        </r>
      </text>
    </comment>
    <comment ref="F147" authorId="4" shapeId="0" xr:uid="{FF48F1FD-F6FB-4B68-B393-8768917A6221}">
      <text>
        <r>
          <rPr>
            <b/>
            <sz val="9"/>
            <color indexed="81"/>
            <rFont val="Tahoma"/>
            <family val="2"/>
          </rPr>
          <t>&lt;[[DEVDeals] - [Proxy Entities (Seq: 6)] Direct Phone - Send]&gt;</t>
        </r>
      </text>
    </comment>
    <comment ref="F148" authorId="4" shapeId="0" xr:uid="{D972980B-E46E-42AB-803A-0AE2F1A99CE7}">
      <text>
        <r>
          <rPr>
            <b/>
            <sz val="9"/>
            <color indexed="81"/>
            <rFont val="Tahoma"/>
            <family val="2"/>
          </rPr>
          <t>&lt;[[DEVDeals] - [Proxy Entities (Seq: 6)] Email Address 1 - Send]&gt;</t>
        </r>
      </text>
    </comment>
    <comment ref="F149" authorId="4" shapeId="0" xr:uid="{94C85CCB-1137-49C9-A648-A2B876D9FBE8}">
      <text>
        <r>
          <rPr>
            <b/>
            <sz val="9"/>
            <color indexed="81"/>
            <rFont val="Tahoma"/>
            <family val="2"/>
          </rPr>
          <t>&lt;[[DEVDeals] - [Associated TC Deal (Seq: 1)] - [TC Property Current Stage (Seq: 1)] - [Unit Mix (Seq: 1)] TC Unit Mix Type - Send]&gt;</t>
        </r>
      </text>
    </comment>
    <comment ref="F150" authorId="4" shapeId="0" xr:uid="{609F542F-C96D-480D-914C-9EE82D5205D8}">
      <text>
        <r>
          <rPr>
            <b/>
            <sz val="9"/>
            <color indexed="81"/>
            <rFont val="Tahoma"/>
            <family val="2"/>
          </rPr>
          <t>&lt;[[DEVDeals] - [Associated TC Deal (Seq: 1)] - [TC Property Current Stage (Seq: 1)] - [Unit Mix (Seq: 1)] Num Units - Send]&gt;</t>
        </r>
      </text>
    </comment>
    <comment ref="F151" authorId="4" shapeId="0" xr:uid="{78E4BD8C-F7F9-4E80-90EF-3DB46EDFBD1E}">
      <text>
        <r>
          <rPr>
            <b/>
            <sz val="9"/>
            <color indexed="81"/>
            <rFont val="Tahoma"/>
            <family val="2"/>
          </rPr>
          <t>&lt;[[DEVDeals] - [Associated TC Deal (Seq: 1)] - [TC Property Current Stage (Seq: 1)] - [Unit Mix (Seq: 1)] Income Target - Send]&gt;</t>
        </r>
      </text>
    </comment>
    <comment ref="F152" authorId="3" shapeId="0" xr:uid="{949B81C6-0D92-49F5-815A-600BEF32F965}">
      <text>
        <r>
          <rPr>
            <b/>
            <sz val="9"/>
            <color indexed="81"/>
            <rFont val="Tahoma"/>
            <charset val="1"/>
          </rPr>
          <t>&lt;[[DEVDeals] - [Associated TC Deal (Seq: 1)] - [TC Property Current Stage (Seq: 1)] - [Unit Mix (Seq: 2)] TC Unit Mix Type - Both]&gt;</t>
        </r>
      </text>
    </comment>
    <comment ref="F153" authorId="3" shapeId="0" xr:uid="{4E3B5843-A3E8-4C5C-BA3D-7AC9408F181C}">
      <text>
        <r>
          <rPr>
            <b/>
            <sz val="9"/>
            <color indexed="81"/>
            <rFont val="Tahoma"/>
            <charset val="1"/>
          </rPr>
          <t>&lt;[[DEVDeals] - [Associated TC Deal (Seq: 1)] - [TC Property Current Stage (Seq: 1)] - [Unit Mix (Seq: 2)] Num Units - Both]&gt;</t>
        </r>
      </text>
    </comment>
    <comment ref="F154" authorId="3" shapeId="0" xr:uid="{57D07672-F23E-4915-8F3A-D5F8FFBC4D07}">
      <text>
        <r>
          <rPr>
            <b/>
            <sz val="9"/>
            <color indexed="81"/>
            <rFont val="Tahoma"/>
            <charset val="1"/>
          </rPr>
          <t>&lt;[[DEVDeals] - [Associated TC Deal (Seq: 1)] - [TC Property Current Stage (Seq: 1)] - [Unit Mix (Seq: 2)] Income Target - Both]&gt;</t>
        </r>
      </text>
    </comment>
    <comment ref="F155" authorId="3" shapeId="0" xr:uid="{89F9839F-E01D-458D-8143-D90A5A804066}">
      <text>
        <r>
          <rPr>
            <b/>
            <sz val="9"/>
            <color indexed="81"/>
            <rFont val="Tahoma"/>
            <charset val="1"/>
          </rPr>
          <t>&lt;[[DEVDeals] - [Associated TC Deal (Seq: 1)] - [TC Property Current Stage (Seq: 1)] - [Unit Mix (Seq: 3)] TC Unit Mix Type - Both]&gt;</t>
        </r>
      </text>
    </comment>
    <comment ref="F156" authorId="3" shapeId="0" xr:uid="{836AF938-A66C-4318-A252-44CEB4316B68}">
      <text>
        <r>
          <rPr>
            <b/>
            <sz val="9"/>
            <color indexed="81"/>
            <rFont val="Tahoma"/>
            <charset val="1"/>
          </rPr>
          <t>&lt;[[DEVDeals] - [Associated TC Deal (Seq: 1)] - [TC Property Current Stage (Seq: 1)] - [Unit Mix (Seq: 3)] Num Units - Both]&gt;</t>
        </r>
      </text>
    </comment>
    <comment ref="F157" authorId="3" shapeId="0" xr:uid="{301B5BB2-2A28-4BF9-9D51-6250A37413EF}">
      <text>
        <r>
          <rPr>
            <b/>
            <sz val="9"/>
            <color indexed="81"/>
            <rFont val="Tahoma"/>
            <charset val="1"/>
          </rPr>
          <t>&lt;[[DEVDeals] - [Associated TC Deal (Seq: 1)] - [TC Property Current Stage (Seq: 1)] - [Unit Mix (Seq: 3)] Income Target - Both]&gt;</t>
        </r>
      </text>
    </comment>
    <comment ref="F158" authorId="3" shapeId="0" xr:uid="{66C6E52E-C3E8-447E-8430-985A4517F399}">
      <text>
        <r>
          <rPr>
            <b/>
            <sz val="9"/>
            <color indexed="81"/>
            <rFont val="Tahoma"/>
            <charset val="1"/>
          </rPr>
          <t>&lt;[[DEVDeals] - [Associated TC Deal (Seq: 1)] - [TC Property Current Stage (Seq: 1)] - [Unit Mix (Seq: 4)] TC Unit Mix Type - Both]&gt;</t>
        </r>
      </text>
    </comment>
    <comment ref="F159" authorId="3" shapeId="0" xr:uid="{64621941-F0E9-4EDB-9C2F-71F879EA087E}">
      <text>
        <r>
          <rPr>
            <b/>
            <sz val="9"/>
            <color indexed="81"/>
            <rFont val="Tahoma"/>
            <charset val="1"/>
          </rPr>
          <t>&lt;[[DEVDeals] - [Associated TC Deal (Seq: 1)] - [TC Property Current Stage (Seq: 1)] - [Unit Mix (Seq: 4)] Num Units - Both]&gt;</t>
        </r>
      </text>
    </comment>
    <comment ref="F160" authorId="3" shapeId="0" xr:uid="{FBBBE80E-35CE-416E-B2AC-9BB8D2867E18}">
      <text>
        <r>
          <rPr>
            <b/>
            <sz val="9"/>
            <color indexed="81"/>
            <rFont val="Tahoma"/>
            <charset val="1"/>
          </rPr>
          <t>&lt;[[DEVDeals] - [Associated TC Deal (Seq: 1)] - [TC Property Current Stage (Seq: 1)] - [Unit Mix (Seq: 4)] Income Target - Both]&gt;</t>
        </r>
      </text>
    </comment>
    <comment ref="F161" authorId="3" shapeId="0" xr:uid="{D1E453E0-1D0D-4637-96A4-962207904182}">
      <text>
        <r>
          <rPr>
            <b/>
            <sz val="9"/>
            <color indexed="81"/>
            <rFont val="Tahoma"/>
            <charset val="1"/>
          </rPr>
          <t>&lt;[[DEVDeals] - [Associated TC Deal (Seq: 1)] - [TC Property Current Stage (Seq: 1)] - [Unit Mix (Seq: 5)] TC Unit Mix Type - Both]&gt;</t>
        </r>
      </text>
    </comment>
    <comment ref="F162" authorId="3" shapeId="0" xr:uid="{5D855CDA-20A4-4F82-9E3E-00A73C22BB63}">
      <text>
        <r>
          <rPr>
            <b/>
            <sz val="9"/>
            <color indexed="81"/>
            <rFont val="Tahoma"/>
            <charset val="1"/>
          </rPr>
          <t>&lt;[[DEVDeals] - [Associated TC Deal (Seq: 1)] - [TC Property Current Stage (Seq: 1)] - [Unit Mix (Seq: 5)] Num Units - Both]&gt;</t>
        </r>
      </text>
    </comment>
    <comment ref="F163" authorId="3" shapeId="0" xr:uid="{AD8C7707-BC65-4B2B-A869-0399AD8CE846}">
      <text>
        <r>
          <rPr>
            <b/>
            <sz val="9"/>
            <color indexed="81"/>
            <rFont val="Tahoma"/>
            <charset val="1"/>
          </rPr>
          <t>&lt;[[DEVDeals] - [Associated TC Deal (Seq: 1)] - [TC Property Current Stage (Seq: 1)] - [Unit Mix (Seq: 5)] Income Target - Both]&gt;</t>
        </r>
      </text>
    </comment>
    <comment ref="F164" authorId="3" shapeId="0" xr:uid="{E0B6A2C7-3FE2-4C93-A2A7-0E471B69B30C}">
      <text>
        <r>
          <rPr>
            <b/>
            <sz val="9"/>
            <color indexed="81"/>
            <rFont val="Tahoma"/>
            <charset val="1"/>
          </rPr>
          <t>&lt;[[DEVDeals] - [Associated TC Deal (Seq: 1)] - [TC Property Current Stage (Seq: 1)] - [Unit Mix (Seq: 6)] TC Unit Mix Type - Both]&gt;</t>
        </r>
      </text>
    </comment>
    <comment ref="F165" authorId="3" shapeId="0" xr:uid="{E0C31EB5-3E08-4C65-BF87-FD3A755C1256}">
      <text>
        <r>
          <rPr>
            <b/>
            <sz val="9"/>
            <color indexed="81"/>
            <rFont val="Tahoma"/>
            <charset val="1"/>
          </rPr>
          <t>&lt;[[DEVDeals] - [Associated TC Deal (Seq: 1)] - [TC Property Current Stage (Seq: 1)] - [Unit Mix (Seq: 6)] Num Units - Both]&gt;</t>
        </r>
      </text>
    </comment>
    <comment ref="F166" authorId="3" shapeId="0" xr:uid="{58DE1715-6B67-4477-9910-4B937E126407}">
      <text>
        <r>
          <rPr>
            <b/>
            <sz val="9"/>
            <color indexed="81"/>
            <rFont val="Tahoma"/>
            <charset val="1"/>
          </rPr>
          <t>&lt;[[DEVDeals] - [Associated TC Deal (Seq: 1)] - [TC Property Current Stage (Seq: 1)] - [Unit Mix (Seq: 6)] Income Target - Both]&gt;</t>
        </r>
      </text>
    </comment>
    <comment ref="F167" authorId="3" shapeId="0" xr:uid="{FF5424FA-FA51-4EA3-AAE0-92FDF5149F45}">
      <text>
        <r>
          <rPr>
            <b/>
            <sz val="9"/>
            <color indexed="81"/>
            <rFont val="Tahoma"/>
            <charset val="1"/>
          </rPr>
          <t>&lt;[[DEVDeals] - [Associated TC Deal (Seq: 1)] - [TC Property Current Stage (Seq: 1)] - [Unit Mix (Seq: 7)] TC Unit Mix Type - Both]&gt;</t>
        </r>
      </text>
    </comment>
    <comment ref="F168" authorId="3" shapeId="0" xr:uid="{C9E66FD0-D2E8-48B2-8488-F42D513F44BC}">
      <text>
        <r>
          <rPr>
            <b/>
            <sz val="9"/>
            <color indexed="81"/>
            <rFont val="Tahoma"/>
            <charset val="1"/>
          </rPr>
          <t>&lt;[[DEVDeals] - [Associated TC Deal (Seq: 1)] - [TC Property Current Stage (Seq: 1)] - [Unit Mix (Seq: 7)] Num Units - Both]&gt;</t>
        </r>
      </text>
    </comment>
    <comment ref="F169" authorId="3" shapeId="0" xr:uid="{588A3941-149D-48AB-9E18-F36A9B50085A}">
      <text>
        <r>
          <rPr>
            <b/>
            <sz val="9"/>
            <color indexed="81"/>
            <rFont val="Tahoma"/>
            <charset val="1"/>
          </rPr>
          <t>&lt;[[DEVDeals] - [Associated TC Deal (Seq: 1)] - [TC Property Current Stage (Seq: 1)] - [Unit Mix (Seq: 7)] Income Target - Both]&gt;</t>
        </r>
      </text>
    </comment>
    <comment ref="F170" authorId="3" shapeId="0" xr:uid="{D87861D1-48FF-4AE9-96E1-2FFD35F55E8B}">
      <text>
        <r>
          <rPr>
            <b/>
            <sz val="9"/>
            <color indexed="81"/>
            <rFont val="Tahoma"/>
            <charset val="1"/>
          </rPr>
          <t>&lt;[[DEVDeals] - [Associated TC Deal (Seq: 1)] - [TC Property Current Stage (Seq: 1)] - [Unit Mix (Seq: 8)] TC Unit Mix Type - Both]&gt;</t>
        </r>
      </text>
    </comment>
    <comment ref="F171" authorId="3" shapeId="0" xr:uid="{B8510BEF-CBE9-46FF-A0B5-F1C1705F772E}">
      <text>
        <r>
          <rPr>
            <b/>
            <sz val="9"/>
            <color indexed="81"/>
            <rFont val="Tahoma"/>
            <charset val="1"/>
          </rPr>
          <t>&lt;[[DEVDeals] - [Associated TC Deal (Seq: 1)] - [TC Property Current Stage (Seq: 1)] - [Unit Mix (Seq: 8)] Num Units - Both]&gt;</t>
        </r>
      </text>
    </comment>
    <comment ref="F172" authorId="3" shapeId="0" xr:uid="{0CB34806-8B93-438F-9DC5-2E7721DBF35C}">
      <text>
        <r>
          <rPr>
            <b/>
            <sz val="9"/>
            <color indexed="81"/>
            <rFont val="Tahoma"/>
            <charset val="1"/>
          </rPr>
          <t>&lt;[[DEVDeals] - [Associated TC Deal (Seq: 1)] - [TC Property Current Stage (Seq: 1)] - [Unit Mix (Seq: 8)] Income Target - Both]&gt;</t>
        </r>
      </text>
    </comment>
    <comment ref="F173" authorId="3" shapeId="0" xr:uid="{D38D4F81-6F83-4D13-984A-51A1462B9833}">
      <text>
        <r>
          <rPr>
            <b/>
            <sz val="9"/>
            <color indexed="81"/>
            <rFont val="Tahoma"/>
            <charset val="1"/>
          </rPr>
          <t>&lt;[[DEVDeals] - [Associated TC Deal (Seq: 1)] - [TC Property Current Stage (Seq: 1)] - [Unit Mix (Seq: 9)] TC Unit Mix Type - Both]&gt;</t>
        </r>
      </text>
    </comment>
    <comment ref="F174" authorId="3" shapeId="0" xr:uid="{61A64648-18EA-44F9-A3A2-B98130338F94}">
      <text>
        <r>
          <rPr>
            <b/>
            <sz val="9"/>
            <color indexed="81"/>
            <rFont val="Tahoma"/>
            <charset val="1"/>
          </rPr>
          <t>&lt;[[DEVDeals] - [Associated TC Deal (Seq: 1)] - [TC Property Current Stage (Seq: 1)] - [Unit Mix (Seq: 9)] Num Units - Both]&gt;</t>
        </r>
      </text>
    </comment>
    <comment ref="F175" authorId="3" shapeId="0" xr:uid="{B2F8EE4B-EFAC-4B5F-8DE6-ACB482B48A6C}">
      <text>
        <r>
          <rPr>
            <b/>
            <sz val="9"/>
            <color indexed="81"/>
            <rFont val="Tahoma"/>
            <charset val="1"/>
          </rPr>
          <t>&lt;[[DEVDeals] - [Associated TC Deal (Seq: 1)] - [TC Property Current Stage (Seq: 1)] - [Unit Mix (Seq: 9)] Income Target - Both]&gt;</t>
        </r>
      </text>
    </comment>
    <comment ref="F176" authorId="3" shapeId="0" xr:uid="{3D72AB75-B25F-41E8-81E5-178CD8E5E6EA}">
      <text>
        <r>
          <rPr>
            <b/>
            <sz val="9"/>
            <color indexed="81"/>
            <rFont val="Tahoma"/>
            <charset val="1"/>
          </rPr>
          <t>&lt;[[DEVDeals] - [Associated TC Deal (Seq: 1)] - [TC Property Current Stage (Seq: 1)] - [Unit Mix (Seq: 10)] TC Unit Mix Type - Both]&gt;</t>
        </r>
      </text>
    </comment>
    <comment ref="F177" authorId="3" shapeId="0" xr:uid="{A7290BC2-6930-4E63-B394-287FB0FE713C}">
      <text>
        <r>
          <rPr>
            <b/>
            <sz val="9"/>
            <color indexed="81"/>
            <rFont val="Tahoma"/>
            <charset val="1"/>
          </rPr>
          <t>&lt;[[DEVDeals] - [Associated TC Deal (Seq: 1)] - [TC Property Current Stage (Seq: 1)] - [Unit Mix (Seq: 10)] Num Units - Both]&gt;</t>
        </r>
      </text>
    </comment>
    <comment ref="F178" authorId="3" shapeId="0" xr:uid="{66D50B8B-5459-497D-BA8D-B5B677F5518E}">
      <text>
        <r>
          <rPr>
            <b/>
            <sz val="9"/>
            <color indexed="81"/>
            <rFont val="Tahoma"/>
            <charset val="1"/>
          </rPr>
          <t>&lt;[[DEVDeals] - [Associated TC Deal (Seq: 1)] - [TC Property Current Stage (Seq: 1)] - [Unit Mix (Seq: 10)] Income Target - Both]&gt;</t>
        </r>
      </text>
    </comment>
    <comment ref="F179" authorId="3" shapeId="0" xr:uid="{C08F8BB3-6798-49CE-8432-B688B0990954}">
      <text>
        <r>
          <rPr>
            <b/>
            <sz val="9"/>
            <color indexed="81"/>
            <rFont val="Tahoma"/>
            <charset val="1"/>
          </rPr>
          <t>&lt;[[DEVDeals] - [Associated TC Deal (Seq: 1)] - [TC Property Current Stage (Seq: 1)] - [Unit Mix (Seq: 11)] TC Unit Mix Type - Both]&gt;</t>
        </r>
      </text>
    </comment>
    <comment ref="F180" authorId="3" shapeId="0" xr:uid="{31F0B9E6-641F-4F28-B92E-ADFE109F26AC}">
      <text>
        <r>
          <rPr>
            <b/>
            <sz val="9"/>
            <color indexed="81"/>
            <rFont val="Tahoma"/>
            <charset val="1"/>
          </rPr>
          <t>&lt;[[DEVDeals] - [Associated TC Deal (Seq: 1)] - [TC Property Current Stage (Seq: 1)] - [Unit Mix (Seq: 11)] Num Units - Both]&gt;</t>
        </r>
      </text>
    </comment>
    <comment ref="F181" authorId="3" shapeId="0" xr:uid="{AF07738D-4252-4DAB-8EE5-1D80C9F30C48}">
      <text>
        <r>
          <rPr>
            <b/>
            <sz val="9"/>
            <color indexed="81"/>
            <rFont val="Tahoma"/>
            <charset val="1"/>
          </rPr>
          <t>&lt;[[DEVDeals] - [Associated TC Deal (Seq: 1)] - [TC Property Current Stage (Seq: 1)] - [Unit Mix (Seq: 11)] Income Target - Both]&gt;</t>
        </r>
      </text>
    </comment>
    <comment ref="F182" authorId="3" shapeId="0" xr:uid="{86737F72-1C91-49D3-88B0-D67571D2EFB0}">
      <text>
        <r>
          <rPr>
            <b/>
            <sz val="9"/>
            <color indexed="81"/>
            <rFont val="Tahoma"/>
            <charset val="1"/>
          </rPr>
          <t>&lt;[[DEVDeals] - [Associated TC Deal (Seq: 1)] - [TC Property Current Stage (Seq: 1)] - [Unit Mix (Seq: 12)] TC Unit Mix Type - Both]&gt;</t>
        </r>
      </text>
    </comment>
    <comment ref="F183" authorId="3" shapeId="0" xr:uid="{6D36D8FF-F968-4520-A1ED-48562F9F1A49}">
      <text>
        <r>
          <rPr>
            <b/>
            <sz val="9"/>
            <color indexed="81"/>
            <rFont val="Tahoma"/>
            <charset val="1"/>
          </rPr>
          <t>&lt;[[DEVDeals] - [Associated TC Deal (Seq: 1)] - [TC Property Current Stage (Seq: 1)] - [Unit Mix (Seq: 12)] Num Units - Both]&gt;</t>
        </r>
      </text>
    </comment>
    <comment ref="F184" authorId="3" shapeId="0" xr:uid="{8858088B-6C94-4203-BADF-FB880CE1E568}">
      <text>
        <r>
          <rPr>
            <b/>
            <sz val="9"/>
            <color indexed="81"/>
            <rFont val="Tahoma"/>
            <charset val="1"/>
          </rPr>
          <t>&lt;[[DEVDeals] - [Associated TC Deal (Seq: 1)] - [TC Property Current Stage (Seq: 1)] - [Unit Mix (Seq: 12)] Income Target - Both]&gt;</t>
        </r>
      </text>
    </comment>
    <comment ref="F185" authorId="3" shapeId="0" xr:uid="{7484A5CE-C876-4A74-92F1-086D768D3F16}">
      <text>
        <r>
          <rPr>
            <b/>
            <sz val="9"/>
            <color indexed="81"/>
            <rFont val="Tahoma"/>
            <charset val="1"/>
          </rPr>
          <t>&lt;[[DEVDeals] - [Associated TC Deal (Seq: 1)] - [TC Property Current Stage (Seq: 1)] - [Unit Mix (Seq: 13)] TC Unit Mix Type - Both]&gt;</t>
        </r>
      </text>
    </comment>
    <comment ref="F186" authorId="3" shapeId="0" xr:uid="{58628508-C602-4FC5-9210-A6958B443959}">
      <text>
        <r>
          <rPr>
            <b/>
            <sz val="9"/>
            <color indexed="81"/>
            <rFont val="Tahoma"/>
            <charset val="1"/>
          </rPr>
          <t>&lt;[[DEVDeals] - [Associated TC Deal (Seq: 1)] - [TC Property Current Stage (Seq: 1)] - [Unit Mix (Seq: 13)] Num Units - Both]&gt;</t>
        </r>
      </text>
    </comment>
    <comment ref="F187" authorId="3" shapeId="0" xr:uid="{09FD2D51-5285-40C7-8972-31D4BD486C77}">
      <text>
        <r>
          <rPr>
            <b/>
            <sz val="9"/>
            <color indexed="81"/>
            <rFont val="Tahoma"/>
            <charset val="1"/>
          </rPr>
          <t>&lt;[[DEVDeals] - [Associated TC Deal (Seq: 1)] - [TC Property Current Stage (Seq: 1)] - [Unit Mix (Seq: 13)] Income Target - Both]&gt;</t>
        </r>
      </text>
    </comment>
    <comment ref="F188" authorId="3" shapeId="0" xr:uid="{6A62D57B-FFCF-45F3-8360-40231AB3385A}">
      <text>
        <r>
          <rPr>
            <b/>
            <sz val="9"/>
            <color indexed="81"/>
            <rFont val="Tahoma"/>
            <charset val="1"/>
          </rPr>
          <t>&lt;[[DEVDeals] - [Associated TC Deal (Seq: 1)] - [TC Property Current Stage (Seq: 1)] - [Unit Mix (Seq: 14)] TC Unit Mix Type - Both]&gt;</t>
        </r>
      </text>
    </comment>
    <comment ref="F189" authorId="3" shapeId="0" xr:uid="{DC55618E-4C09-4BE5-86D4-CF21539B20F1}">
      <text>
        <r>
          <rPr>
            <b/>
            <sz val="9"/>
            <color indexed="81"/>
            <rFont val="Tahoma"/>
            <charset val="1"/>
          </rPr>
          <t>&lt;[[DEVDeals] - [Associated TC Deal (Seq: 1)] - [TC Property Current Stage (Seq: 1)] - [Unit Mix (Seq: 14)] Num Units - Both]&gt;</t>
        </r>
      </text>
    </comment>
    <comment ref="F190" authorId="3" shapeId="0" xr:uid="{60B9BA03-C082-46DB-BAED-C9507C48F41B}">
      <text>
        <r>
          <rPr>
            <b/>
            <sz val="9"/>
            <color indexed="81"/>
            <rFont val="Tahoma"/>
            <charset val="1"/>
          </rPr>
          <t>&lt;[[DEVDeals] - [Associated TC Deal (Seq: 1)] - [TC Property Current Stage (Seq: 1)] - [Unit Mix (Seq: 14)] Income Target - Both]&gt;</t>
        </r>
      </text>
    </comment>
    <comment ref="F191" authorId="3" shapeId="0" xr:uid="{DB058A17-B61F-4B20-88F4-B05F5204DC62}">
      <text>
        <r>
          <rPr>
            <b/>
            <sz val="9"/>
            <color indexed="81"/>
            <rFont val="Tahoma"/>
            <charset val="1"/>
          </rPr>
          <t>&lt;[[DEVDeals] - [Associated TC Deal (Seq: 1)] - [TC Property Current Stage (Seq: 1)] - [Unit Mix (Seq: 15)] TC Unit Mix Type - Both]&gt;</t>
        </r>
      </text>
    </comment>
    <comment ref="F192" authorId="3" shapeId="0" xr:uid="{D66BF3D8-3A7B-4C80-9284-9E596BDAF288}">
      <text>
        <r>
          <rPr>
            <b/>
            <sz val="9"/>
            <color indexed="81"/>
            <rFont val="Tahoma"/>
            <charset val="1"/>
          </rPr>
          <t>&lt;[[DEVDeals] - [Associated TC Deal (Seq: 1)] - [TC Property Current Stage (Seq: 1)] - [Unit Mix (Seq: 15)] Num Units - Both]&gt;</t>
        </r>
      </text>
    </comment>
    <comment ref="F193" authorId="3" shapeId="0" xr:uid="{58D79924-457F-4031-AFB9-20E8F1845EBE}">
      <text>
        <r>
          <rPr>
            <b/>
            <sz val="9"/>
            <color indexed="81"/>
            <rFont val="Tahoma"/>
            <charset val="1"/>
          </rPr>
          <t>&lt;[[DEVDeals] - [Associated TC Deal (Seq: 1)] - [TC Property Current Stage (Seq: 1)] - [Unit Mix (Seq: 15)] Income Target - Both]&gt;</t>
        </r>
      </text>
    </comment>
    <comment ref="F194" authorId="3" shapeId="0" xr:uid="{5F2A6B74-C746-4D7D-9E32-ED8F556C4D41}">
      <text>
        <r>
          <rPr>
            <b/>
            <sz val="9"/>
            <color indexed="81"/>
            <rFont val="Tahoma"/>
            <charset val="1"/>
          </rPr>
          <t>&lt;[[DEVDeals] - [Associated TC Deal (Seq: 1)] - [TC Property Current Stage (Seq: 1)] - [Unit Mix (Seq: 16)] TC Unit Mix Type - Both]&gt;</t>
        </r>
      </text>
    </comment>
    <comment ref="F195" authorId="3" shapeId="0" xr:uid="{666DD684-DF38-4DFB-A11F-23F32D4F74D9}">
      <text>
        <r>
          <rPr>
            <b/>
            <sz val="9"/>
            <color indexed="81"/>
            <rFont val="Tahoma"/>
            <charset val="1"/>
          </rPr>
          <t>&lt;[[DEVDeals] - [Associated TC Deal (Seq: 1)] - [TC Property Current Stage (Seq: 1)] - [Unit Mix (Seq: 16)] Num Units - Both]&gt;</t>
        </r>
      </text>
    </comment>
    <comment ref="F196" authorId="3" shapeId="0" xr:uid="{0993EB1D-D8AD-414D-8630-730352375E02}">
      <text>
        <r>
          <rPr>
            <b/>
            <sz val="9"/>
            <color indexed="81"/>
            <rFont val="Tahoma"/>
            <charset val="1"/>
          </rPr>
          <t>&lt;[[DEVDeals] - [Associated TC Deal (Seq: 1)] - [TC Property Current Stage (Seq: 1)] - [Unit Mix (Seq: 16)] Income Target - Both]&gt;</t>
        </r>
      </text>
    </comment>
    <comment ref="F197" authorId="3" shapeId="0" xr:uid="{E6FE28E5-3B5D-49E8-940A-E5B5CD95ECD7}">
      <text>
        <r>
          <rPr>
            <b/>
            <sz val="9"/>
            <color indexed="81"/>
            <rFont val="Tahoma"/>
            <charset val="1"/>
          </rPr>
          <t>&lt;[[DEVDeals] - [Associated TC Deal (Seq: 1)] - [TC Property Current Stage (Seq: 1)] - [Unit Mix (Seq: 17)] TC Unit Mix Type - Both]&gt;</t>
        </r>
      </text>
    </comment>
    <comment ref="F198" authorId="3" shapeId="0" xr:uid="{CB5D1BE6-04B5-49D4-AD50-D0ACEBEB6FC1}">
      <text>
        <r>
          <rPr>
            <b/>
            <sz val="9"/>
            <color indexed="81"/>
            <rFont val="Tahoma"/>
            <charset val="1"/>
          </rPr>
          <t>&lt;[[DEVDeals] - [Associated TC Deal (Seq: 1)] - [TC Property Current Stage (Seq: 1)] - [Unit Mix (Seq: 17)] Num Units - Both]&gt;</t>
        </r>
      </text>
    </comment>
    <comment ref="F199" authorId="3" shapeId="0" xr:uid="{102DE0A0-ACD7-4217-913E-6F8F974FA8F5}">
      <text>
        <r>
          <rPr>
            <b/>
            <sz val="9"/>
            <color indexed="81"/>
            <rFont val="Tahoma"/>
            <charset val="1"/>
          </rPr>
          <t>&lt;[[DEVDeals] - [Associated TC Deal (Seq: 1)] - [TC Property Current Stage (Seq: 1)] - [Unit Mix (Seq: 17)] Income Target - Both]&gt;</t>
        </r>
      </text>
    </comment>
    <comment ref="F200" authorId="3" shapeId="0" xr:uid="{1BB0D435-1B80-412B-848E-261DE3E82F92}">
      <text>
        <r>
          <rPr>
            <b/>
            <sz val="9"/>
            <color indexed="81"/>
            <rFont val="Tahoma"/>
            <charset val="1"/>
          </rPr>
          <t>&lt;[[DEVDeals] - [Associated TC Deal (Seq: 1)] - [TC Property Current Stage (Seq: 1)] - [Unit Mix (Seq: 18)] TC Unit Mix Type - Both]&gt;</t>
        </r>
      </text>
    </comment>
    <comment ref="F201" authorId="3" shapeId="0" xr:uid="{1D2D0F18-B240-4FE6-AC66-F58536FE3C80}">
      <text>
        <r>
          <rPr>
            <b/>
            <sz val="9"/>
            <color indexed="81"/>
            <rFont val="Tahoma"/>
            <charset val="1"/>
          </rPr>
          <t>&lt;[[DEVDeals] - [Associated TC Deal (Seq: 1)] - [TC Property Current Stage (Seq: 1)] - [Unit Mix (Seq: 18)] Num Units - Both]&gt;</t>
        </r>
      </text>
    </comment>
    <comment ref="F202" authorId="3" shapeId="0" xr:uid="{82A39466-1024-486F-A3A6-1A87BF36F7BB}">
      <text>
        <r>
          <rPr>
            <b/>
            <sz val="9"/>
            <color indexed="81"/>
            <rFont val="Tahoma"/>
            <charset val="1"/>
          </rPr>
          <t>&lt;[[DEVDeals] - [Associated TC Deal (Seq: 1)] - [TC Property Current Stage (Seq: 1)] - [Unit Mix (Seq: 18)] Income Target - Both]&gt;</t>
        </r>
      </text>
    </comment>
    <comment ref="F203" authorId="3" shapeId="0" xr:uid="{52627D58-3336-43D9-8BE6-67CA9B784D47}">
      <text>
        <r>
          <rPr>
            <b/>
            <sz val="9"/>
            <color indexed="81"/>
            <rFont val="Tahoma"/>
            <charset val="1"/>
          </rPr>
          <t>&lt;[[DEVDeals] - [Associated TC Deal (Seq: 1)] - [TC Property Current Stage (Seq: 1)] - [Unit Mix (Seq: 19)] TC Unit Mix Type - Both]&gt;</t>
        </r>
      </text>
    </comment>
    <comment ref="F204" authorId="3" shapeId="0" xr:uid="{BE9E1D33-DDEB-48DB-BCB2-446567C1167A}">
      <text>
        <r>
          <rPr>
            <b/>
            <sz val="9"/>
            <color indexed="81"/>
            <rFont val="Tahoma"/>
            <charset val="1"/>
          </rPr>
          <t>&lt;[[DEVDeals] - [Associated TC Deal (Seq: 1)] - [TC Property Current Stage (Seq: 1)] - [Unit Mix (Seq: 19)] Num Units - Both]&gt;</t>
        </r>
      </text>
    </comment>
    <comment ref="F205" authorId="3" shapeId="0" xr:uid="{8A28F6EF-A20D-4E2F-A7F7-BE0BF743D37D}">
      <text>
        <r>
          <rPr>
            <b/>
            <sz val="9"/>
            <color indexed="81"/>
            <rFont val="Tahoma"/>
            <charset val="1"/>
          </rPr>
          <t>&lt;[[DEVDeals] - [Associated TC Deal (Seq: 1)] - [TC Property Current Stage (Seq: 1)] - [Unit Mix (Seq: 19)] Income Target - Both]&gt;</t>
        </r>
      </text>
    </comment>
    <comment ref="F206" authorId="3" shapeId="0" xr:uid="{9C0C06CC-3BC5-4742-A2E8-EA7ADE3D795E}">
      <text>
        <r>
          <rPr>
            <b/>
            <sz val="9"/>
            <color indexed="81"/>
            <rFont val="Tahoma"/>
            <charset val="1"/>
          </rPr>
          <t>&lt;[[DEVDeals] - [Associated TC Deal (Seq: 1)] - [TC Property Current Stage (Seq: 1)] - [Unit Mix (Seq: 20)] TC Unit Mix Type - Both]&gt;</t>
        </r>
      </text>
    </comment>
    <comment ref="F207" authorId="3" shapeId="0" xr:uid="{42752B9E-2A4A-4BE9-B46C-0D967189B8C3}">
      <text>
        <r>
          <rPr>
            <b/>
            <sz val="9"/>
            <color indexed="81"/>
            <rFont val="Tahoma"/>
            <charset val="1"/>
          </rPr>
          <t>&lt;[[DEVDeals] - [Associated TC Deal (Seq: 1)] - [TC Property Current Stage (Seq: 1)] - [Unit Mix (Seq: 20)] Num Units - Both]&gt;</t>
        </r>
      </text>
    </comment>
    <comment ref="F208" authorId="3" shapeId="0" xr:uid="{CFBA6756-7092-4C6C-95BF-ED9D707FE519}">
      <text>
        <r>
          <rPr>
            <b/>
            <sz val="9"/>
            <color indexed="81"/>
            <rFont val="Tahoma"/>
            <charset val="1"/>
          </rPr>
          <t>&lt;[[DEVDeals] - [Associated TC Deal (Seq: 1)] - [TC Property Current Stage (Seq: 1)] - [Unit Mix (Seq: 20)] Income Target - Both]&gt;</t>
        </r>
      </text>
    </comment>
    <comment ref="F209" authorId="3" shapeId="0" xr:uid="{D8495311-C7F0-4DDB-8A25-71B5B873500D}">
      <text>
        <r>
          <rPr>
            <b/>
            <sz val="9"/>
            <color indexed="81"/>
            <rFont val="Tahoma"/>
            <charset val="1"/>
          </rPr>
          <t>&lt;[[DEVDeals] - [Associated TC Deal (Seq: 1)] - [TC Property Current Stage (Seq: 1)] - [Unit Mix (Seq: 21)] TC Unit Mix Type - Both]&gt;</t>
        </r>
      </text>
    </comment>
    <comment ref="F210" authorId="3" shapeId="0" xr:uid="{3EA989ED-E57B-4823-B676-2C9ACAEC43C9}">
      <text>
        <r>
          <rPr>
            <b/>
            <sz val="9"/>
            <color indexed="81"/>
            <rFont val="Tahoma"/>
            <charset val="1"/>
          </rPr>
          <t>&lt;[[DEVDeals] - [Associated TC Deal (Seq: 1)] - [TC Property Current Stage (Seq: 1)] - [Unit Mix (Seq: 21)] Num Units - Both]&gt;</t>
        </r>
      </text>
    </comment>
    <comment ref="F211" authorId="3" shapeId="0" xr:uid="{B0301A7D-D8FA-4BC3-8CB9-D18A02041AA0}">
      <text>
        <r>
          <rPr>
            <b/>
            <sz val="9"/>
            <color indexed="81"/>
            <rFont val="Tahoma"/>
            <charset val="1"/>
          </rPr>
          <t>&lt;[[DEVDeals] - [Associated TC Deal (Seq: 1)] - [TC Property Current Stage (Seq: 1)] - [Unit Mix (Seq: 21)] Income Target - Both]&gt;</t>
        </r>
      </text>
    </comment>
    <comment ref="F212" authorId="3" shapeId="0" xr:uid="{7DC6D324-4DA3-4568-BF5F-166478AEC0C2}">
      <text>
        <r>
          <rPr>
            <b/>
            <sz val="9"/>
            <color indexed="81"/>
            <rFont val="Tahoma"/>
            <charset val="1"/>
          </rPr>
          <t>&lt;[[DEVDeals] - [Associated TC Deal (Seq: 1)] - [TC Property Current Stage (Seq: 1)] - [Unit Mix (Seq: 22)] TC Unit Mix Type - Both]&gt;</t>
        </r>
      </text>
    </comment>
    <comment ref="F213" authorId="3" shapeId="0" xr:uid="{BA8A9656-A8A0-4D8B-8FF5-F71A5E1DFBD4}">
      <text>
        <r>
          <rPr>
            <b/>
            <sz val="9"/>
            <color indexed="81"/>
            <rFont val="Tahoma"/>
            <charset val="1"/>
          </rPr>
          <t>&lt;[[DEVDeals] - [Associated TC Deal (Seq: 1)] - [TC Property Current Stage (Seq: 1)] - [Unit Mix (Seq: 22)] Num Units - Both]&gt;</t>
        </r>
      </text>
    </comment>
    <comment ref="F214" authorId="3" shapeId="0" xr:uid="{B1D3DEB1-673B-4572-9E67-69A37DA6E2CA}">
      <text>
        <r>
          <rPr>
            <b/>
            <sz val="9"/>
            <color indexed="81"/>
            <rFont val="Tahoma"/>
            <charset val="1"/>
          </rPr>
          <t>&lt;[[DEVDeals] - [Associated TC Deal (Seq: 1)] - [TC Property Current Stage (Seq: 1)] - [Unit Mix (Seq: 22)] Income Target - Both]&gt;</t>
        </r>
      </text>
    </comment>
    <comment ref="F215" authorId="3" shapeId="0" xr:uid="{2D64E470-0C83-4394-9450-3AE36BA5625C}">
      <text>
        <r>
          <rPr>
            <b/>
            <sz val="9"/>
            <color indexed="81"/>
            <rFont val="Tahoma"/>
            <charset val="1"/>
          </rPr>
          <t>&lt;[[DEVDeals] - [Associated TC Deal (Seq: 1)] - [TC Property Current Stage (Seq: 1)] - [Unit Mix (Seq: 23)] TC Unit Mix Type - Both]&gt;</t>
        </r>
      </text>
    </comment>
    <comment ref="F216" authorId="3" shapeId="0" xr:uid="{C82796E5-361D-4D28-A126-7B506E74C0C9}">
      <text>
        <r>
          <rPr>
            <b/>
            <sz val="9"/>
            <color indexed="81"/>
            <rFont val="Tahoma"/>
            <charset val="1"/>
          </rPr>
          <t>&lt;[[DEVDeals] - [Associated TC Deal (Seq: 1)] - [TC Property Current Stage (Seq: 1)] - [Unit Mix (Seq: 23)] Num Units - Both]&gt;</t>
        </r>
      </text>
    </comment>
    <comment ref="F217" authorId="3" shapeId="0" xr:uid="{7FD4B41A-C18B-4FBF-A878-F60D8411C044}">
      <text>
        <r>
          <rPr>
            <b/>
            <sz val="9"/>
            <color indexed="81"/>
            <rFont val="Tahoma"/>
            <charset val="1"/>
          </rPr>
          <t>&lt;[[DEVDeals] - [Associated TC Deal (Seq: 1)] - [TC Property Current Stage (Seq: 1)] - [Unit Mix (Seq: 23)] Income Target - Both]&gt;</t>
        </r>
      </text>
    </comment>
    <comment ref="F218" authorId="3" shapeId="0" xr:uid="{634B0B12-C0F0-48EE-B4D2-F9813E853E0B}">
      <text>
        <r>
          <rPr>
            <b/>
            <sz val="9"/>
            <color indexed="81"/>
            <rFont val="Tahoma"/>
            <charset val="1"/>
          </rPr>
          <t>&lt;[[DEVDeals] - [Associated TC Deal (Seq: 1)] - [TC Property Current Stage (Seq: 1)] - [Unit Mix (Seq: 24)] TC Unit Mix Type - Both]&gt;</t>
        </r>
      </text>
    </comment>
    <comment ref="F219" authorId="3" shapeId="0" xr:uid="{F9BA8521-DCB3-42CB-A8A4-DD1C30435F18}">
      <text>
        <r>
          <rPr>
            <b/>
            <sz val="9"/>
            <color indexed="81"/>
            <rFont val="Tahoma"/>
            <charset val="1"/>
          </rPr>
          <t>&lt;[[DEVDeals] - [Associated TC Deal (Seq: 1)] - [TC Property Current Stage (Seq: 1)] - [Unit Mix (Seq: 24)] Num Units - Both]&gt;</t>
        </r>
      </text>
    </comment>
    <comment ref="F220" authorId="3" shapeId="0" xr:uid="{52F2E025-7C14-46E5-9693-688566EAF1B3}">
      <text>
        <r>
          <rPr>
            <b/>
            <sz val="9"/>
            <color indexed="81"/>
            <rFont val="Tahoma"/>
            <charset val="1"/>
          </rPr>
          <t>&lt;[[DEVDeals] - [Associated TC Deal (Seq: 1)] - [TC Property Current Stage (Seq: 1)] - [Unit Mix (Seq: 24)] Income Target - Both]&gt;</t>
        </r>
      </text>
    </comment>
    <comment ref="F221" authorId="3" shapeId="0" xr:uid="{3672A7D7-7AA6-46A2-8BD8-A207860BB5CB}">
      <text>
        <r>
          <rPr>
            <b/>
            <sz val="9"/>
            <color indexed="81"/>
            <rFont val="Tahoma"/>
            <charset val="1"/>
          </rPr>
          <t>&lt;[[DEVDeals] - [Associated TC Deal (Seq: 1)] - [TC Property Current Stage (Seq: 1)] - [Unit Mix (Seq: 25)] TC Unit Mix Type - Both]&gt;</t>
        </r>
      </text>
    </comment>
    <comment ref="F222" authorId="3" shapeId="0" xr:uid="{189934FE-51D7-4FB1-8AC2-5E095D067913}">
      <text>
        <r>
          <rPr>
            <b/>
            <sz val="9"/>
            <color indexed="81"/>
            <rFont val="Tahoma"/>
            <charset val="1"/>
          </rPr>
          <t>&lt;[[DEVDeals] - [Associated TC Deal (Seq: 1)] - [TC Property Current Stage (Seq: 1)] - [Unit Mix (Seq: 25)] Num Units - Both]&gt;</t>
        </r>
      </text>
    </comment>
    <comment ref="F223" authorId="3" shapeId="0" xr:uid="{520EE377-72A8-4589-BD5C-0B5FA83095EE}">
      <text>
        <r>
          <rPr>
            <b/>
            <sz val="9"/>
            <color indexed="81"/>
            <rFont val="Tahoma"/>
            <charset val="1"/>
          </rPr>
          <t>&lt;[[DEVDeals] - [Associated TC Deal (Seq: 1)] - [TC Property Current Stage (Seq: 1)] - [Unit Mix (Seq: 25)] Income Target - Both]&gt;</t>
        </r>
      </text>
    </comment>
    <comment ref="F224" authorId="3" shapeId="0" xr:uid="{82BE4BE8-8C53-43FB-B16E-95F5F412AA6F}">
      <text>
        <r>
          <rPr>
            <b/>
            <sz val="9"/>
            <color indexed="81"/>
            <rFont val="Tahoma"/>
            <charset val="1"/>
          </rPr>
          <t>&lt;[[DEVDeals] - [Associated TC Deal (Seq: 1)] - [TC Property Current Stage (Seq: 1)] - [Unit Mix (Seq: 26)] TC Unit Mix Type - Both]&gt;</t>
        </r>
      </text>
    </comment>
    <comment ref="F225" authorId="3" shapeId="0" xr:uid="{3BCA65B0-CEC3-4B25-AB2F-E96EC94AC1A0}">
      <text>
        <r>
          <rPr>
            <b/>
            <sz val="9"/>
            <color indexed="81"/>
            <rFont val="Tahoma"/>
            <charset val="1"/>
          </rPr>
          <t>&lt;[[DEVDeals] - [Associated TC Deal (Seq: 1)] - [TC Property Current Stage (Seq: 1)] - [Unit Mix (Seq: 26)] Num Units - Both]&gt;</t>
        </r>
      </text>
    </comment>
    <comment ref="F226" authorId="3" shapeId="0" xr:uid="{2F2B498B-0497-4C79-A316-8B33D085F61A}">
      <text>
        <r>
          <rPr>
            <b/>
            <sz val="9"/>
            <color indexed="81"/>
            <rFont val="Tahoma"/>
            <charset val="1"/>
          </rPr>
          <t>&lt;[[DEVDeals] - [Associated TC Deal (Seq: 1)] - [TC Property Current Stage (Seq: 1)] - [Unit Mix (Seq: 26)] Income Target - Both]&gt;</t>
        </r>
      </text>
    </comment>
    <comment ref="F227" authorId="3" shapeId="0" xr:uid="{5AC35B68-4058-490E-B714-C2ACB9B3613E}">
      <text>
        <r>
          <rPr>
            <b/>
            <sz val="9"/>
            <color indexed="81"/>
            <rFont val="Tahoma"/>
            <charset val="1"/>
          </rPr>
          <t>&lt;[[DEVDeals] - [Associated TC Deal (Seq: 1)] - [TC Property Current Stage (Seq: 1)] - [Unit Mix (Seq: 27)] TC Unit Mix Type - Both]&gt;</t>
        </r>
      </text>
    </comment>
    <comment ref="F228" authorId="3" shapeId="0" xr:uid="{296E866F-9107-43CD-9496-5BADCDDC54BB}">
      <text>
        <r>
          <rPr>
            <b/>
            <sz val="9"/>
            <color indexed="81"/>
            <rFont val="Tahoma"/>
            <charset val="1"/>
          </rPr>
          <t>&lt;[[DEVDeals] - [Associated TC Deal (Seq: 1)] - [TC Property Current Stage (Seq: 1)] - [Unit Mix (Seq: 27)] Num Units - Both]&gt;</t>
        </r>
      </text>
    </comment>
    <comment ref="F229" authorId="3" shapeId="0" xr:uid="{65597F8D-79F4-40B5-925A-877E67B28C2A}">
      <text>
        <r>
          <rPr>
            <b/>
            <sz val="9"/>
            <color indexed="81"/>
            <rFont val="Tahoma"/>
            <charset val="1"/>
          </rPr>
          <t>&lt;[[DEVDeals] - [Associated TC Deal (Seq: 1)] - [TC Property Current Stage (Seq: 1)] - [Unit Mix (Seq: 27)] Income Target - Both]&gt;</t>
        </r>
      </text>
    </comment>
    <comment ref="F230" authorId="3" shapeId="0" xr:uid="{DFB3BCDB-705C-4BAD-8691-EC889B81F0F3}">
      <text>
        <r>
          <rPr>
            <b/>
            <sz val="9"/>
            <color indexed="81"/>
            <rFont val="Tahoma"/>
            <charset val="1"/>
          </rPr>
          <t>&lt;[[DEVDeals] - [Associated TC Deal (Seq: 1)] - [TC Property Current Stage (Seq: 1)] - [Unit Mix (Seq: 28)] TC Unit Mix Type - Both]&gt;</t>
        </r>
      </text>
    </comment>
    <comment ref="F231" authorId="3" shapeId="0" xr:uid="{E87F901B-7640-4C04-8D96-C54468B8E351}">
      <text>
        <r>
          <rPr>
            <b/>
            <sz val="9"/>
            <color indexed="81"/>
            <rFont val="Tahoma"/>
            <charset val="1"/>
          </rPr>
          <t>&lt;[[DEVDeals] - [Associated TC Deal (Seq: 1)] - [TC Property Current Stage (Seq: 1)] - [Unit Mix (Seq: 28)] Num Units - Both]&gt;</t>
        </r>
      </text>
    </comment>
    <comment ref="F232" authorId="3" shapeId="0" xr:uid="{E06F879C-A295-407A-96DB-33C1AEC58C4B}">
      <text>
        <r>
          <rPr>
            <b/>
            <sz val="9"/>
            <color indexed="81"/>
            <rFont val="Tahoma"/>
            <charset val="1"/>
          </rPr>
          <t>&lt;[[DEVDeals] - [Associated TC Deal (Seq: 1)] - [TC Property Current Stage (Seq: 1)] - [Unit Mix (Seq: 28)] Income Target - Both]&gt;</t>
        </r>
      </text>
    </comment>
    <comment ref="F233" authorId="3" shapeId="0" xr:uid="{8B48DCBB-D2B4-4EB5-A699-6FAB2AFD1061}">
      <text>
        <r>
          <rPr>
            <b/>
            <sz val="9"/>
            <color indexed="81"/>
            <rFont val="Tahoma"/>
            <charset val="1"/>
          </rPr>
          <t>&lt;[[DEVDeals] - [Associated TC Deal (Seq: 1)] - [TC Property Current Stage (Seq: 1)] - [Unit Mix (Seq: 29)] TC Unit Mix Type - Both]&gt;</t>
        </r>
      </text>
    </comment>
    <comment ref="F234" authorId="3" shapeId="0" xr:uid="{F7964ECB-3A85-4DB5-B567-C1A83C98D1A3}">
      <text>
        <r>
          <rPr>
            <b/>
            <sz val="9"/>
            <color indexed="81"/>
            <rFont val="Tahoma"/>
            <charset val="1"/>
          </rPr>
          <t>&lt;[[DEVDeals] - [Associated TC Deal (Seq: 1)] - [TC Property Current Stage (Seq: 1)] - [Unit Mix (Seq: 29)] Num Units - Both]&gt;</t>
        </r>
      </text>
    </comment>
    <comment ref="F235" authorId="3" shapeId="0" xr:uid="{29652872-A65F-49AE-B184-90AAB3336C76}">
      <text>
        <r>
          <rPr>
            <b/>
            <sz val="9"/>
            <color indexed="81"/>
            <rFont val="Tahoma"/>
            <charset val="1"/>
          </rPr>
          <t>&lt;[[DEVDeals] - [Associated TC Deal (Seq: 1)] - [TC Property Current Stage (Seq: 1)] - [Unit Mix (Seq: 29)] Income Target - Both]&gt;</t>
        </r>
      </text>
    </comment>
    <comment ref="F236" authorId="3" shapeId="0" xr:uid="{0851CEC7-E3F0-4476-91FD-F34D33D89FAB}">
      <text>
        <r>
          <rPr>
            <b/>
            <sz val="9"/>
            <color indexed="81"/>
            <rFont val="Tahoma"/>
            <charset val="1"/>
          </rPr>
          <t>&lt;[[DEVDeals] - [Associated TC Deal (Seq: 1)] - [TC Property Current Stage (Seq: 1)] - [Unit Mix (Seq: 30)] TC Unit Mix Type - Both]&gt;</t>
        </r>
      </text>
    </comment>
    <comment ref="F237" authorId="3" shapeId="0" xr:uid="{03F82AA4-8D2E-4A49-A453-BAF43A391B9E}">
      <text>
        <r>
          <rPr>
            <b/>
            <sz val="9"/>
            <color indexed="81"/>
            <rFont val="Tahoma"/>
            <charset val="1"/>
          </rPr>
          <t>&lt;[[DEVDeals] - [Associated TC Deal (Seq: 1)] - [TC Property Current Stage (Seq: 1)] - [Unit Mix (Seq: 30)] Num Units - Both]&gt;</t>
        </r>
      </text>
    </comment>
    <comment ref="F238" authorId="3" shapeId="0" xr:uid="{8372D69E-4DC9-4C2C-86F1-9FBD3302F8AA}">
      <text>
        <r>
          <rPr>
            <b/>
            <sz val="9"/>
            <color indexed="81"/>
            <rFont val="Tahoma"/>
            <charset val="1"/>
          </rPr>
          <t>&lt;[[DEVDeals] - [Associated TC Deal (Seq: 1)] - [TC Property Current Stage (Seq: 1)] - [Unit Mix (Seq: 30)] Income Target - Both]&gt;</t>
        </r>
      </text>
    </comment>
    <comment ref="F257" authorId="3" shapeId="0" xr:uid="{63BFFC92-341D-453B-9B00-93CA449285EA}">
      <text>
        <r>
          <rPr>
            <b/>
            <sz val="9"/>
            <color indexed="81"/>
            <rFont val="Tahoma"/>
            <charset val="1"/>
          </rPr>
          <t>&lt;[[DEVDeals] - [DEV User Defined Fields (Seq: 1)] Application UDF - Total Manager Units - Both]&gt;</t>
        </r>
      </text>
    </comment>
    <comment ref="F259" authorId="0" shapeId="0" xr:uid="{32DE1090-9D58-472A-B812-B6632A10C71F}">
      <text>
        <r>
          <rPr>
            <b/>
            <sz val="9"/>
            <color indexed="81"/>
            <rFont val="Tahoma"/>
            <charset val="1"/>
          </rPr>
          <t>&lt;[[DEVDeals] - [DEV User Defined Fields (Seq: 1)] NOFA Reporting - LIFT Request - Both]&gt;</t>
        </r>
      </text>
    </comment>
    <comment ref="F260" authorId="0" shapeId="0" xr:uid="{5EE58E78-7AA6-4BC7-804E-B92124B2488F}">
      <text>
        <r>
          <rPr>
            <b/>
            <sz val="9"/>
            <color indexed="81"/>
            <rFont val="Tahoma"/>
            <charset val="1"/>
          </rPr>
          <t>&lt;[[DEVDeals] - [DEV User Defined Fields (Seq: 1)] NOFA Reporting - 4% LIHTC Annual Allocation - Both]&gt;</t>
        </r>
      </text>
    </comment>
    <comment ref="F261" authorId="3" shapeId="0" xr:uid="{96B7211C-024C-40F1-8372-30C0864D5631}">
      <text>
        <r>
          <rPr>
            <b/>
            <sz val="9"/>
            <color indexed="81"/>
            <rFont val="Tahoma"/>
            <charset val="1"/>
          </rPr>
          <t>&lt;[[DEVDeals] - [DEV User Defined Fields (Seq: 1)] Application UDF - Wildfire LIFT/Gap Request - Both]&gt;</t>
        </r>
      </text>
    </comment>
    <comment ref="F262" authorId="0" shapeId="0" xr:uid="{A720E273-94FC-44F3-8B40-A22758E7056B}">
      <text>
        <r>
          <rPr>
            <b/>
            <sz val="9"/>
            <color indexed="81"/>
            <rFont val="Tahoma"/>
            <charset val="1"/>
          </rPr>
          <t>&lt;[[DEVDeals] - [DEV User Defined Fields (Seq: 1)] NOFA Reporting - OAHTC - Both]&gt;</t>
        </r>
      </text>
    </comment>
    <comment ref="F264" authorId="0" shapeId="0" xr:uid="{02C1B161-A803-4067-B342-C17FEB47FB00}">
      <text>
        <r>
          <rPr>
            <b/>
            <sz val="9"/>
            <color indexed="81"/>
            <rFont val="Tahoma"/>
            <charset val="1"/>
          </rPr>
          <t>&lt;[[DEVDeals] - [DEV User Defined Fields (Seq: 1)] Application UDF - HOME - Both]&gt;</t>
        </r>
      </text>
    </comment>
    <comment ref="F265" authorId="3" shapeId="0" xr:uid="{DFDF9F13-7D38-437C-96CB-C9F8508DA77A}">
      <text>
        <r>
          <rPr>
            <b/>
            <sz val="9"/>
            <color indexed="81"/>
            <rFont val="Tahoma"/>
            <charset val="1"/>
          </rPr>
          <t>&lt;[[DEVDeals] - [DEV User Defined Fields (Seq: 1)] Application UDF - HTF - Both]&gt;</t>
        </r>
      </text>
    </comment>
    <comment ref="F266" authorId="0" shapeId="0" xr:uid="{10228EB0-AF02-4B98-B3DD-5E4E56E72144}">
      <text>
        <r>
          <rPr>
            <b/>
            <sz val="9"/>
            <color indexed="81"/>
            <rFont val="Tahoma"/>
            <charset val="1"/>
          </rPr>
          <t>&lt;[[DEVDeals] - [DEV User Defined Fields (Seq: 1)] Application UDF - PSH Subsidy Amount - Both]&gt;</t>
        </r>
      </text>
    </comment>
    <comment ref="F267" authorId="0" shapeId="0" xr:uid="{E984A1F6-C29E-4707-AB17-7EDB14FC7A65}">
      <text>
        <r>
          <rPr>
            <b/>
            <sz val="9"/>
            <color indexed="81"/>
            <rFont val="Tahoma"/>
            <charset val="1"/>
          </rPr>
          <t>&lt;[[DEVDeals] - [DEV User Defined Fields (Seq: 1)] NOFA Reporting - Gap (GHAP and HDGP) - Both]&gt;</t>
        </r>
      </text>
    </comment>
    <comment ref="F268" authorId="0" shapeId="0" xr:uid="{2537373C-C865-4F66-89D5-9C468FBF8AD1}">
      <text>
        <r>
          <rPr>
            <b/>
            <sz val="9"/>
            <color indexed="81"/>
            <rFont val="Tahoma"/>
            <charset val="1"/>
          </rPr>
          <t>&lt;[[DEVDeals] - [DEV User Defined Fields (Seq: 1)] NOFA Reporting - 9% LIHTC Annual Allocation - Both]&gt;</t>
        </r>
      </text>
    </comment>
    <comment ref="F269" authorId="0" shapeId="0" xr:uid="{D1478A72-3DCA-4BFA-84C7-709BA320F7B3}">
      <text>
        <r>
          <rPr>
            <b/>
            <sz val="9"/>
            <color indexed="81"/>
            <rFont val="Tahoma"/>
            <charset val="1"/>
          </rPr>
          <t>&lt;[[DEVDeals] - [DEV User Defined Fields (Seq: 1)] NOFA Reporting - Anticipated PAB Request - Both]&gt;</t>
        </r>
      </text>
    </comment>
    <comment ref="F270" authorId="3" shapeId="0" xr:uid="{39B74767-4A8E-46D7-8C8F-7EDE434BFD9F}">
      <text>
        <r>
          <rPr>
            <b/>
            <sz val="9"/>
            <color indexed="81"/>
            <rFont val="Tahoma"/>
            <charset val="1"/>
          </rPr>
          <t>&lt;[[DEVDeals] - [DEV User Defined Fields (Seq: 1)] NOFA Reporting - Proposed Construction Begin Date - Both]&gt;</t>
        </r>
      </text>
    </comment>
    <comment ref="F271" authorId="0" shapeId="0" xr:uid="{2D3B4CD9-3250-4FDD-9A3C-B17609AB282F}">
      <text>
        <r>
          <rPr>
            <b/>
            <sz val="9"/>
            <color indexed="81"/>
            <rFont val="Tahoma"/>
            <charset val="1"/>
          </rPr>
          <t>&lt;[[DEVDeals] - [DEV User Defined Fields (Seq: 1)] Application UDF - Minimum MWESB Commitment - Both]&gt;</t>
        </r>
      </text>
    </comment>
    <comment ref="F272" authorId="3" shapeId="0" xr:uid="{F7983B9A-FDD0-40BB-B36D-F2E0ECD872AB}">
      <text>
        <r>
          <rPr>
            <b/>
            <sz val="9"/>
            <color indexed="81"/>
            <rFont val="Tahoma"/>
            <charset val="1"/>
          </rPr>
          <t>&lt;[[DEVDeals] - [DEV User Defined Fields (Seq: 1)] NOFA Reporting - Is Wildfire Points Eligible - Both]&gt;</t>
        </r>
      </text>
    </comment>
    <comment ref="F273" authorId="0" shapeId="0" xr:uid="{B93682C1-C068-485F-9741-620FAFD2F9A0}">
      <text>
        <r>
          <rPr>
            <b/>
            <sz val="9"/>
            <color indexed="81"/>
            <rFont val="Tahoma"/>
            <charset val="1"/>
          </rPr>
          <t>&lt;[[DEVDeals] - [DEV User Defined Fields (Seq: 1)] Application UDF - MWESB Compliance Region - Both]&gt;</t>
        </r>
      </text>
    </comment>
    <comment ref="F274" authorId="0" shapeId="0" xr:uid="{EF9AACAC-969B-42FC-A46F-08F1B3881007}">
      <text>
        <r>
          <rPr>
            <b/>
            <sz val="9"/>
            <color indexed="81"/>
            <rFont val="Tahoma"/>
            <charset val="1"/>
          </rPr>
          <t>&lt;[[DEVDeals] - [DEV User Defined Fields (Seq: 1)] NOFA Reporting - Type of Project - Both]&gt;</t>
        </r>
      </text>
    </comment>
    <comment ref="F276" authorId="0" shapeId="0" xr:uid="{7F73DA5A-0F89-456F-B748-4B5AA05A69C6}">
      <text>
        <r>
          <rPr>
            <b/>
            <sz val="9"/>
            <color indexed="81"/>
            <rFont val="Tahoma"/>
            <charset val="1"/>
          </rPr>
          <t>&lt;[[DEVDeals] - [DEV User Defined Fields (Seq: 1)] Application UDF - Is Urban - Both]&gt;</t>
        </r>
      </text>
    </comment>
    <comment ref="F277" authorId="0" shapeId="0" xr:uid="{9CADF156-1880-4F2E-85CD-9D3000807EF4}">
      <text>
        <r>
          <rPr>
            <b/>
            <sz val="9"/>
            <color indexed="81"/>
            <rFont val="Tahoma"/>
            <charset val="1"/>
          </rPr>
          <t>&lt;[[DEVDeals] - [DEV User Defined Fields (Seq: 1)] Application UDF - Is Mid-sized Urban - Both]&gt;</t>
        </r>
      </text>
    </comment>
    <comment ref="F278" authorId="0" shapeId="0" xr:uid="{0E5A391D-8518-44B8-8D55-717750799A8F}">
      <text>
        <r>
          <rPr>
            <b/>
            <sz val="9"/>
            <color indexed="81"/>
            <rFont val="Tahoma"/>
            <charset val="1"/>
          </rPr>
          <t>&lt;[[DEVDeals] - [DEV User Defined Fields (Seq: 1)] Application UDF - Is Rural - Both]&gt;</t>
        </r>
      </text>
    </comment>
    <comment ref="F279" authorId="3" shapeId="0" xr:uid="{4CE72571-5624-499D-B7AA-E340AA8315A2}">
      <text>
        <r>
          <rPr>
            <b/>
            <sz val="9"/>
            <color indexed="81"/>
            <rFont val="Tahoma"/>
            <charset val="1"/>
          </rPr>
          <t>&lt;[[DEVDeals] - [DEV User Defined Fields (Seq: 1)] Application UDF - Is Tribal Led - Both]&gt;</t>
        </r>
      </text>
    </comment>
    <comment ref="F280" authorId="0" shapeId="0" xr:uid="{ECB5C465-E6B5-460C-80A1-52031DBB72F3}">
      <text>
        <r>
          <rPr>
            <b/>
            <sz val="9"/>
            <color indexed="81"/>
            <rFont val="Tahoma"/>
            <charset val="1"/>
          </rPr>
          <t>&lt;[[DEVDeals] - [DEV User Defined Fields (Seq: 1)] Application UDF - Is Culturally Specific Organization - Both]&gt;</t>
        </r>
      </text>
    </comment>
    <comment ref="F281" authorId="3" shapeId="0" xr:uid="{114B98FB-ACC6-4FD2-BB71-6064AEA15E60}">
      <text>
        <r>
          <rPr>
            <b/>
            <sz val="9"/>
            <color indexed="81"/>
            <rFont val="Tahoma"/>
            <charset val="1"/>
          </rPr>
          <t>&lt;[[DEVDeals] - [DEV User Defined Fields (Seq: 1)] LIFT Request per Unit - Both]&gt;</t>
        </r>
      </text>
    </comment>
    <comment ref="F282" authorId="3" shapeId="0" xr:uid="{4F443DE0-38E6-4035-99CF-0FFEA0020D57}">
      <text>
        <r>
          <rPr>
            <b/>
            <sz val="9"/>
            <color indexed="81"/>
            <rFont val="Tahoma"/>
            <charset val="1"/>
          </rPr>
          <t>&lt;[[DEVDeals] - [DEV User Defined Fields (Seq: 1)] NOFA Reporting - Construction Cost plus Architectural Fees - Both]&gt;</t>
        </r>
      </text>
    </comment>
    <comment ref="F283" authorId="3" shapeId="0" xr:uid="{00949D2C-6266-49CF-BC4C-93A0947B6D1E}">
      <text>
        <r>
          <rPr>
            <b/>
            <sz val="9"/>
            <color indexed="81"/>
            <rFont val="Tahoma"/>
            <charset val="1"/>
          </rPr>
          <t>&lt;[[DEVDeals] - [DEV User Defined Fields (Seq: 1)] Application UDF - Total Square Feet - Both]&gt;</t>
        </r>
      </text>
    </comment>
    <comment ref="F284" authorId="3" shapeId="0" xr:uid="{9E784422-28BF-4278-983C-6EE7EB71570C}">
      <text>
        <r>
          <rPr>
            <b/>
            <sz val="9"/>
            <color indexed="81"/>
            <rFont val="Tahoma"/>
            <charset val="1"/>
          </rPr>
          <t>&lt;[[DEVDeals] - [DEV User Defined Fields (Seq: 1)] Application UDF - Construction Costs per Square Foot - Both]&gt;</t>
        </r>
      </text>
    </comment>
    <comment ref="F285" authorId="3" shapeId="0" xr:uid="{08AE438C-CDA7-4219-AF94-83DBF4580666}">
      <text>
        <r>
          <rPr>
            <b/>
            <sz val="9"/>
            <color indexed="81"/>
            <rFont val="Tahoma"/>
            <charset val="1"/>
          </rPr>
          <t>&lt;[[DEVDeals] - [DEV User Defined Fields (Seq: 1)] Application UDF - Average Bedroom Size - Both]&gt;</t>
        </r>
      </text>
    </comment>
    <comment ref="F286" authorId="3" shapeId="0" xr:uid="{865ED764-7AF6-47CB-B126-142E6EA37E5D}">
      <text>
        <r>
          <rPr>
            <b/>
            <sz val="9"/>
            <color indexed="81"/>
            <rFont val="Tahoma"/>
            <charset val="1"/>
          </rPr>
          <t>&lt;[[DEVDeals] - [DEV User Defined Fields (Seq: 1)] Application UDF - Percent of Units at or below 30% AMI - Both]&gt;</t>
        </r>
      </text>
    </comment>
    <comment ref="F299" authorId="0" shapeId="0" xr:uid="{07444B1B-A24D-4E84-AB7E-DE77EDFC7967}">
      <text>
        <r>
          <rPr>
            <b/>
            <sz val="9"/>
            <color indexed="81"/>
            <rFont val="Tahoma"/>
            <charset val="1"/>
          </rPr>
          <t>&lt;[[DEVDeals] - [DEV User Defined Fields (Seq: 1)] Application UDF - Construction Cost as % of RS Means - Both]&gt;</t>
        </r>
      </text>
    </comment>
    <comment ref="F300" authorId="0" shapeId="0" xr:uid="{8D51533C-ED9A-4810-9DEC-85F5A05FE905}">
      <text>
        <r>
          <rPr>
            <b/>
            <sz val="9"/>
            <color indexed="81"/>
            <rFont val="Tahoma"/>
            <charset val="1"/>
          </rPr>
          <t>&lt;[[DEVDeals] - [DEV User Defined Fields (Seq: 1)] NOFA Reporting - Is Projects Currently in OHCS Portfolio - Both]&gt;</t>
        </r>
      </text>
    </comment>
    <comment ref="F303" authorId="3" shapeId="0" xr:uid="{C839EBC7-18D1-45DA-BCDF-F2088F18BB88}">
      <text>
        <r>
          <rPr>
            <b/>
            <sz val="9"/>
            <color indexed="81"/>
            <rFont val="Tahoma"/>
            <charset val="1"/>
          </rPr>
          <t>&lt;[[DEVDeals] - [DEV User Defined Fields (Seq: 1)] PSH - PSH + HTF Request Per Unit - Both]&gt;</t>
        </r>
      </text>
    </comment>
    <comment ref="F305" authorId="0" shapeId="0" xr:uid="{EA4881B6-5C7E-43B1-A7D7-9F14E5920638}">
      <text>
        <r>
          <rPr>
            <b/>
            <sz val="9"/>
            <color indexed="81"/>
            <rFont val="Tahoma"/>
            <charset val="1"/>
          </rPr>
          <t>&lt;[[DEVDeals] - [DEV User Defined Fields (Seq: 1)] PSH - Is Serving Chronically Homeless - Both]&gt;</t>
        </r>
      </text>
    </comment>
    <comment ref="F306" authorId="0" shapeId="0" xr:uid="{7944C312-ADBA-4ACC-B883-43085BBB5A43}">
      <text>
        <r>
          <rPr>
            <b/>
            <sz val="9"/>
            <color indexed="81"/>
            <rFont val="Tahoma"/>
            <charset val="1"/>
          </rPr>
          <t>&lt;[[DEVDeals] - [DEV User Defined Fields (Seq: 1)] PSH - Is Using Housing First - Both]&gt;</t>
        </r>
      </text>
    </comment>
    <comment ref="F307" authorId="0" shapeId="0" xr:uid="{DE786BAD-EDD0-4D79-AE20-F4E1BBDE50D0}">
      <text>
        <r>
          <rPr>
            <b/>
            <sz val="9"/>
            <color indexed="81"/>
            <rFont val="Tahoma"/>
            <charset val="1"/>
          </rPr>
          <t>&lt;[[DEVDeals] - [DEV User Defined Fields (Seq: 1)] PSH - Is Offering PSH Services On-Site - Both]&gt;</t>
        </r>
      </text>
    </comment>
    <comment ref="F308" authorId="0" shapeId="0" xr:uid="{A87E635D-CF3F-4C91-8BB9-64C418A22D18}">
      <text>
        <r>
          <rPr>
            <b/>
            <sz val="9"/>
            <color indexed="81"/>
            <rFont val="Tahoma"/>
            <charset val="1"/>
          </rPr>
          <t>&lt;[[DEVDeals] - [DEV User Defined Fields (Seq: 1)] PSH - Is Completed PSH Institute - Both]&gt;</t>
        </r>
      </text>
    </comment>
    <comment ref="F311" authorId="0" shapeId="0" xr:uid="{B2CB6146-29A5-4368-A335-E52F587A53B7}">
      <text>
        <r>
          <rPr>
            <b/>
            <sz val="9"/>
            <color indexed="81"/>
            <rFont val="Tahoma"/>
            <charset val="1"/>
          </rPr>
          <t>&lt;[[DEVDeals] - [DEV User Defined Fields (Seq: 1)] NOFA Reporting - Is Metro Pool - Both]&gt;</t>
        </r>
      </text>
    </comment>
    <comment ref="F312" authorId="0" shapeId="0" xr:uid="{58C3DB69-ADFE-44B4-A90D-08D3CEAC5B8D}">
      <text>
        <r>
          <rPr>
            <b/>
            <sz val="9"/>
            <color indexed="81"/>
            <rFont val="Tahoma"/>
            <charset val="1"/>
          </rPr>
          <t>&lt;[[DEVDeals] - [DEV User Defined Fields (Seq: 1)] NOFA Reporting - Is PJ Region Pool - Both]&gt;</t>
        </r>
      </text>
    </comment>
    <comment ref="F313" authorId="0" shapeId="0" xr:uid="{75504744-DCC5-4A9C-95AB-EF5577806FF4}">
      <text>
        <r>
          <rPr>
            <b/>
            <sz val="9"/>
            <color indexed="81"/>
            <rFont val="Tahoma"/>
            <charset val="1"/>
          </rPr>
          <t>&lt;[[DEVDeals] - [DEV User Defined Fields (Seq: 1)] NOFA Reporting - Is Balance of State Urban - Both]&gt;</t>
        </r>
      </text>
    </comment>
    <comment ref="F314" authorId="0" shapeId="0" xr:uid="{B7C9F833-D353-4C4E-A7B4-88D01FE4A4C1}">
      <text>
        <r>
          <rPr>
            <b/>
            <sz val="9"/>
            <color indexed="81"/>
            <rFont val="Tahoma"/>
            <charset val="1"/>
          </rPr>
          <t>&lt;[[DEVDeals] - [DEV User Defined Fields (Seq: 1)] NOFA Reporting - Is Balance of State Non Urban - Both]&gt;</t>
        </r>
      </text>
    </comment>
    <comment ref="F315" authorId="0" shapeId="0" xr:uid="{25B0517F-C054-4650-BAB9-C2C11EB5E721}">
      <text>
        <r>
          <rPr>
            <b/>
            <sz val="9"/>
            <color indexed="81"/>
            <rFont val="Tahoma"/>
            <charset val="1"/>
          </rPr>
          <t>&lt;[[DEVDeals] - [DEV User Defined Fields (Seq: 1)] Application UDF - Is Non-Profit Organization - Both]&gt;</t>
        </r>
      </text>
    </comment>
    <comment ref="F316" authorId="0" shapeId="0" xr:uid="{9A947046-12B6-40F2-BEF2-80021E04F1A9}">
      <text>
        <r>
          <rPr>
            <b/>
            <sz val="9"/>
            <color indexed="81"/>
            <rFont val="Tahoma"/>
            <charset val="1"/>
          </rPr>
          <t>&lt;[[DEVDeals] - [DEV User Defined Fields (Seq: 1)] NOFA Reporting - Is Tribal - Both]&gt;</t>
        </r>
      </text>
    </comment>
    <comment ref="F317" authorId="0" shapeId="0" xr:uid="{D7662446-A241-4DFB-B7B7-5CDD9EB46A5C}">
      <text>
        <r>
          <rPr>
            <b/>
            <sz val="9"/>
            <color indexed="81"/>
            <rFont val="Tahoma"/>
            <charset val="1"/>
          </rPr>
          <t>&lt;[[DEVDeals] - [DEV User Defined Fields (Seq: 1)] NOFA Reporting - Is Preservation - Both]&gt;</t>
        </r>
      </text>
    </comment>
    <comment ref="F320" authorId="0" shapeId="0" xr:uid="{ED83F323-6A8B-4AC8-ACDE-7F2787A46433}">
      <text>
        <r>
          <rPr>
            <b/>
            <sz val="9"/>
            <color indexed="81"/>
            <rFont val="Tahoma"/>
            <charset val="1"/>
          </rPr>
          <t>&lt;[[DEVDeals] - [DEV User Defined Fields (Seq: 1)] NOFA Reporting - Total Development Costs - Both]&gt;</t>
        </r>
      </text>
    </comment>
    <comment ref="F321" authorId="0" shapeId="0" xr:uid="{EFEE0FCF-E75C-4136-8A02-F6BC09654B76}">
      <text>
        <r>
          <rPr>
            <b/>
            <sz val="9"/>
            <color indexed="81"/>
            <rFont val="Tahoma"/>
            <charset val="1"/>
          </rPr>
          <t>&lt;[[DEVDeals] - [DEV User Defined Fields (Seq: 1)] NOFA Reporting - Cost Per Unit - Both]&gt;</t>
        </r>
      </text>
    </comment>
    <comment ref="F322" authorId="3" shapeId="0" xr:uid="{568EE8EE-CCB1-4CD5-B84F-1331D1689D55}">
      <text>
        <r>
          <rPr>
            <b/>
            <sz val="9"/>
            <color indexed="81"/>
            <rFont val="Tahoma"/>
            <charset val="1"/>
          </rPr>
          <t>&lt;[[DEVDeals] - [DEV User Defined Fields (Seq: 1)] Application UDF - Percent PSH Units - Both]&gt;</t>
        </r>
      </text>
    </comment>
    <comment ref="F323" authorId="3" shapeId="0" xr:uid="{A7AA9F28-247E-479F-9237-4B6D0A47791A}">
      <text>
        <r>
          <rPr>
            <b/>
            <sz val="9"/>
            <color indexed="81"/>
            <rFont val="Tahoma"/>
            <charset val="1"/>
          </rPr>
          <t>&lt;[[DEVDeals] - [DEV User Defined Fields (Seq: 1)] Application UDF - Percent Family Sized Units - Both]&gt;</t>
        </r>
      </text>
    </comment>
    <comment ref="F324" authorId="3" shapeId="0" xr:uid="{5A42A2CC-BF2A-4D7C-AAF9-36909C522CBD}">
      <text>
        <r>
          <rPr>
            <b/>
            <sz val="9"/>
            <color indexed="81"/>
            <rFont val="Tahoma"/>
            <charset val="1"/>
          </rPr>
          <t>&lt;[[DEVDeals] - [DEV User Defined Fields (Seq: 1)] NOFA Reporting - Special Needs Population Unit Set Aside - Both]&gt;</t>
        </r>
      </text>
    </comment>
    <comment ref="F325" authorId="3" shapeId="0" xr:uid="{3B1650D4-CC31-4A96-A32C-094A312B702C}">
      <text>
        <r>
          <rPr>
            <b/>
            <sz val="9"/>
            <color indexed="81"/>
            <rFont val="Tahoma"/>
            <charset val="1"/>
          </rPr>
          <t>&lt;[[DEVDeals] - [DEV User Defined Fields (Seq: 1)] Application UDF - AGMI of Unit Restrictions - Both]&gt;</t>
        </r>
      </text>
    </comment>
    <comment ref="F326" authorId="0" shapeId="0" xr:uid="{1D8C88EE-7CFE-4531-92B0-FE97EA3CE296}">
      <text>
        <r>
          <rPr>
            <b/>
            <sz val="9"/>
            <color indexed="81"/>
            <rFont val="Tahoma"/>
            <family val="2"/>
          </rPr>
          <t>&lt;[[DEVDeals] - [DEV User Defined Fields (Seq: 1)] Application UDF - Has Subsidized Units? - Both]&gt;</t>
        </r>
      </text>
    </comment>
    <comment ref="F328" authorId="0" shapeId="0" xr:uid="{4A283F15-BB78-4632-857C-F87135A41F87}">
      <text>
        <r>
          <rPr>
            <b/>
            <sz val="9"/>
            <color indexed="81"/>
            <rFont val="Tahoma"/>
            <charset val="1"/>
          </rPr>
          <t>&lt;[[DEVDeals] - [DEV User Defined Fields (Seq: 1)] NOFA Reporting - Preservation Expiration Date - Both]&gt;</t>
        </r>
      </text>
    </comment>
    <comment ref="F329" authorId="3" shapeId="0" xr:uid="{61BECD5C-242C-492C-AF49-3016783088B5}">
      <text>
        <r>
          <rPr>
            <b/>
            <sz val="9"/>
            <color indexed="81"/>
            <rFont val="Tahoma"/>
            <charset val="1"/>
          </rPr>
          <t>&lt;[[DEVDeals] - [DEV User Defined Fields (Seq: 1)] Application UDF - Percent Vulnerable Populations - Both]&gt;</t>
        </r>
      </text>
    </comment>
    <comment ref="F330" authorId="3" shapeId="0" xr:uid="{8C13919D-8306-4497-AB9F-850CE83C9716}">
      <text>
        <r>
          <rPr>
            <b/>
            <sz val="9"/>
            <color indexed="81"/>
            <rFont val="Tahoma"/>
            <charset val="1"/>
          </rPr>
          <t>&lt;[[DEVDeals] - [DEV User Defined Fields (Seq: 1)] Application UDF - Percent Extremely Low Income - Both]&gt;</t>
        </r>
      </text>
    </comment>
    <comment ref="F331" authorId="3" shapeId="0" xr:uid="{E9124782-1EE6-44EA-B79D-397EC876697D}">
      <text>
        <r>
          <rPr>
            <b/>
            <sz val="9"/>
            <color indexed="81"/>
            <rFont val="Tahoma"/>
            <charset val="1"/>
          </rPr>
          <t>&lt;[[DEVDeals] - [DEV User Defined Fields (Seq: 1)] Application UDF - Percent Units with Rent Assistance - Both]&gt;</t>
        </r>
      </text>
    </comment>
    <comment ref="F332" authorId="3" shapeId="0" xr:uid="{F1DD6457-5515-4549-8AAD-A6E33AE3DD5C}">
      <text>
        <r>
          <rPr>
            <b/>
            <sz val="9"/>
            <color indexed="81"/>
            <rFont val="Tahoma"/>
            <charset val="1"/>
          </rPr>
          <t>&lt;[[DEVDeals] - [DEV User Defined Fields (Seq: 1)] Application UDF - AGMI of Current Tenants - Both]&gt;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 Hill</author>
  </authors>
  <commentList>
    <comment ref="D46" authorId="0" shapeId="0" xr:uid="{E6250734-B81E-4B6C-B8D8-1EC3B0AA2153}">
      <text>
        <r>
          <rPr>
            <b/>
            <sz val="9"/>
            <color indexed="81"/>
            <rFont val="Tahoma"/>
            <family val="2"/>
          </rPr>
          <t>&lt;[[DEVDeals] - [DEV User Defined Fields (Seq: 1)] PSH - Is Completed PSH Institute - Send]&gt;</t>
        </r>
      </text>
    </comment>
  </commentList>
</comments>
</file>

<file path=xl/sharedStrings.xml><?xml version="1.0" encoding="utf-8"?>
<sst xmlns="http://schemas.openxmlformats.org/spreadsheetml/2006/main" count="4988" uniqueCount="1029">
  <si>
    <t>SUBMISSION DATE:</t>
  </si>
  <si>
    <t>Project Location</t>
  </si>
  <si>
    <t>SITE A</t>
  </si>
  <si>
    <t>SITE B</t>
  </si>
  <si>
    <t>SITE C</t>
  </si>
  <si>
    <t>SITE D</t>
  </si>
  <si>
    <t>SITE E</t>
  </si>
  <si>
    <t>SITE F</t>
  </si>
  <si>
    <t>Project Name</t>
  </si>
  <si>
    <t>Address (be specific)</t>
  </si>
  <si>
    <t>City or Township</t>
  </si>
  <si>
    <t xml:space="preserve"> If jurisdiction is not listed, please enter name here:</t>
  </si>
  <si>
    <t>Zip Code (First 5 Digits)</t>
  </si>
  <si>
    <t>Zip Code (Additional 4 Digits)</t>
  </si>
  <si>
    <t>Scattered Site</t>
  </si>
  <si>
    <t>County</t>
  </si>
  <si>
    <t>If yes, how many?</t>
  </si>
  <si>
    <t>Latitude</t>
  </si>
  <si>
    <t>Majority of Units' Construction Type</t>
  </si>
  <si>
    <t>Longitude</t>
  </si>
  <si>
    <t>State Senate District</t>
  </si>
  <si>
    <t>State House District</t>
  </si>
  <si>
    <t>US Congressional District</t>
  </si>
  <si>
    <t>11-Digit Census Tract, No Spaces/Decimals</t>
  </si>
  <si>
    <t>Title</t>
  </si>
  <si>
    <t>Address</t>
  </si>
  <si>
    <t>City</t>
  </si>
  <si>
    <t>State</t>
  </si>
  <si>
    <t>Program &amp; Pool Information</t>
  </si>
  <si>
    <t>Type of Project</t>
  </si>
  <si>
    <t>Other, describe</t>
  </si>
  <si>
    <t>Project Rents and Income Levels</t>
  </si>
  <si>
    <t>1BR</t>
  </si>
  <si>
    <t>2BR</t>
  </si>
  <si>
    <t>3BR</t>
  </si>
  <si>
    <t>4BR+</t>
  </si>
  <si>
    <t>30% AMI</t>
  </si>
  <si>
    <t>40% AMI</t>
  </si>
  <si>
    <t>50% AMI</t>
  </si>
  <si>
    <t>60% AMI</t>
  </si>
  <si>
    <t>&gt;60% AMI</t>
  </si>
  <si>
    <t xml:space="preserve">Project History </t>
  </si>
  <si>
    <t xml:space="preserve">If prior allocation or award information is unavailable or incomplete, please enter all known information. </t>
  </si>
  <si>
    <t>If 'yes' to any of above, what was project #(s)?</t>
  </si>
  <si>
    <t>OHCS NOFA Pre-application</t>
  </si>
  <si>
    <t>NOFA Number:</t>
  </si>
  <si>
    <t>About the Applicant/Developer</t>
  </si>
  <si>
    <t>About the Co-Applicant/Co-Developer</t>
  </si>
  <si>
    <t>Developer Name</t>
  </si>
  <si>
    <t>Contact Person</t>
  </si>
  <si>
    <t>Salutation</t>
  </si>
  <si>
    <t>First Name</t>
  </si>
  <si>
    <t>Last Name</t>
  </si>
  <si>
    <t>Organization</t>
  </si>
  <si>
    <t>Zip Code + 4</t>
  </si>
  <si>
    <t>Federal Tax ID #</t>
  </si>
  <si>
    <t>Telephone #</t>
  </si>
  <si>
    <t>Webpage</t>
  </si>
  <si>
    <t>Cell #</t>
  </si>
  <si>
    <t>MWESB Status</t>
  </si>
  <si>
    <t>Email</t>
  </si>
  <si>
    <t xml:space="preserve">     If yes, which MWESB type</t>
  </si>
  <si>
    <t>Is this a "Capacity Building Partnership"?</t>
  </si>
  <si>
    <t>Was Co-Developer Agreement Executed?</t>
  </si>
  <si>
    <t>Consultant</t>
  </si>
  <si>
    <t>Consultant Name</t>
  </si>
  <si>
    <t>How long will the consultant be staying involved in the development process?</t>
  </si>
  <si>
    <t>About the General Contractor</t>
  </si>
  <si>
    <t>General Contractor Name</t>
  </si>
  <si>
    <t xml:space="preserve">Is GC Affiliated with Owner and/or Developer? </t>
  </si>
  <si>
    <t>About Management Company</t>
  </si>
  <si>
    <t>Management Co. Name</t>
  </si>
  <si>
    <t>About the Architect of Record</t>
  </si>
  <si>
    <t>Architect Name</t>
  </si>
  <si>
    <t>TOTAL UNITS</t>
  </si>
  <si>
    <t>Total Development Cost</t>
  </si>
  <si>
    <t>Anticipated Funding Request</t>
  </si>
  <si>
    <t>HOME</t>
  </si>
  <si>
    <t>OAHTC</t>
  </si>
  <si>
    <t>Gap (GHAP and HDGP)</t>
  </si>
  <si>
    <t>What form of site control exists?</t>
  </si>
  <si>
    <t>Expires?</t>
  </si>
  <si>
    <t>Site Information</t>
  </si>
  <si>
    <t>Does this project require zone changes or annexation?</t>
  </si>
  <si>
    <t>Instructions</t>
  </si>
  <si>
    <t>How to Use this Workbook</t>
  </si>
  <si>
    <t>Do not enter - not applicable to your application</t>
  </si>
  <si>
    <t>Unrestricted answer</t>
  </si>
  <si>
    <t>Formula, auto-populate, or other locked cell</t>
  </si>
  <si>
    <t>Pre-Application Submission Requirements and Notices</t>
  </si>
  <si>
    <t>Is the site zoned for the purpose being used?</t>
  </si>
  <si>
    <t>General Pool - Metro</t>
  </si>
  <si>
    <t>General Pool - Balance of State Urban</t>
  </si>
  <si>
    <t>Preservation</t>
  </si>
  <si>
    <t>OHCS Set-Aside Category (Select yes for all that apply)</t>
  </si>
  <si>
    <t>Funding Solicitation</t>
  </si>
  <si>
    <r>
      <t xml:space="preserve">Has project ever </t>
    </r>
    <r>
      <rPr>
        <b/>
        <u/>
        <sz val="11"/>
        <color theme="1"/>
        <rFont val="Calibri"/>
        <family val="2"/>
        <scheme val="minor"/>
      </rPr>
      <t>applied</t>
    </r>
    <r>
      <rPr>
        <sz val="11"/>
        <color theme="1"/>
        <rFont val="Calibri"/>
        <family val="2"/>
        <scheme val="minor"/>
      </rPr>
      <t xml:space="preserve"> for OHCS funding?</t>
    </r>
  </si>
  <si>
    <r>
      <t xml:space="preserve">Has project ever </t>
    </r>
    <r>
      <rPr>
        <b/>
        <u/>
        <sz val="11"/>
        <color theme="1"/>
        <rFont val="Calibri"/>
        <family val="2"/>
        <scheme val="minor"/>
      </rPr>
      <t>received</t>
    </r>
    <r>
      <rPr>
        <sz val="11"/>
        <color theme="1"/>
        <rFont val="Calibri"/>
        <family val="2"/>
        <scheme val="minor"/>
      </rPr>
      <t xml:space="preserve"> OHCS funding?</t>
    </r>
  </si>
  <si>
    <t xml:space="preserve">Has project ever received LIHTCs? </t>
  </si>
  <si>
    <t>If 'yes' what is the primary BIN Number?</t>
  </si>
  <si>
    <t>OHCS LIHTC and HOME NOFA Pre-application</t>
  </si>
  <si>
    <t>Target Populations</t>
  </si>
  <si>
    <t>Expiration date</t>
  </si>
  <si>
    <t>Maximum allowable LIFT request</t>
  </si>
  <si>
    <t>LIFT</t>
  </si>
  <si>
    <t>% below cap</t>
  </si>
  <si>
    <t>Site Review Checklist due at Pre-application</t>
  </si>
  <si>
    <t>max $3 million per project</t>
  </si>
  <si>
    <t>Tab</t>
  </si>
  <si>
    <t>Section</t>
  </si>
  <si>
    <t>Field Name</t>
  </si>
  <si>
    <t>HFA Field Name</t>
  </si>
  <si>
    <t>Value</t>
  </si>
  <si>
    <t>Deal Number</t>
  </si>
  <si>
    <t>Address1</t>
  </si>
  <si>
    <t>Zip Code</t>
  </si>
  <si>
    <t>LIFT Definition</t>
  </si>
  <si>
    <t xml:space="preserve">Notes: </t>
  </si>
  <si>
    <t>Adair Village</t>
  </si>
  <si>
    <t>Non-Urban</t>
  </si>
  <si>
    <t>1. Only includes cities with a population of over 1,000 people</t>
  </si>
  <si>
    <t>BAKER</t>
  </si>
  <si>
    <t>Adams</t>
  </si>
  <si>
    <t>2. Does not include unincorporated communities</t>
  </si>
  <si>
    <t>BENTON</t>
  </si>
  <si>
    <t>Adrian</t>
  </si>
  <si>
    <t>CLACKAMAS</t>
  </si>
  <si>
    <t>Albany</t>
  </si>
  <si>
    <t>Urban</t>
  </si>
  <si>
    <t>CLATSOP</t>
  </si>
  <si>
    <t>Amity</t>
  </si>
  <si>
    <t>COLUMBIA</t>
  </si>
  <si>
    <t>Antelope</t>
  </si>
  <si>
    <t>COOS</t>
  </si>
  <si>
    <t>Arlington</t>
  </si>
  <si>
    <t>CROOK</t>
  </si>
  <si>
    <t>Ashland</t>
  </si>
  <si>
    <t>CURRY</t>
  </si>
  <si>
    <t>Astoria</t>
  </si>
  <si>
    <t>DESCHUTES</t>
  </si>
  <si>
    <t>Athena</t>
  </si>
  <si>
    <t>DOUGLAS</t>
  </si>
  <si>
    <t>Aumsville</t>
  </si>
  <si>
    <t>GILLIAM</t>
  </si>
  <si>
    <t>Aurora</t>
  </si>
  <si>
    <t>GRANT</t>
  </si>
  <si>
    <t>Baker City</t>
  </si>
  <si>
    <t>HARNEY</t>
  </si>
  <si>
    <t>Bandon</t>
  </si>
  <si>
    <t>HOOD RIVER</t>
  </si>
  <si>
    <t>Banks</t>
  </si>
  <si>
    <t>JACKSON</t>
  </si>
  <si>
    <t>Barlow</t>
  </si>
  <si>
    <t>JEFFERSON</t>
  </si>
  <si>
    <t>Bay City</t>
  </si>
  <si>
    <t>JOSEPHINE</t>
  </si>
  <si>
    <t>Beaverton</t>
  </si>
  <si>
    <t>KLAMATH</t>
  </si>
  <si>
    <t>Bend</t>
  </si>
  <si>
    <t>LAKE</t>
  </si>
  <si>
    <t>Boardman</t>
  </si>
  <si>
    <t>LANE</t>
  </si>
  <si>
    <t>Bonanza</t>
  </si>
  <si>
    <t>LINCOLN</t>
  </si>
  <si>
    <t>Brookings</t>
  </si>
  <si>
    <t>LINN</t>
  </si>
  <si>
    <t>Brownsville</t>
  </si>
  <si>
    <t>MALHEUR</t>
  </si>
  <si>
    <t>Burns</t>
  </si>
  <si>
    <t>MARION</t>
  </si>
  <si>
    <t>Butte Falls</t>
  </si>
  <si>
    <t>MORROW</t>
  </si>
  <si>
    <t>Canby</t>
  </si>
  <si>
    <t>MULTNOMAH</t>
  </si>
  <si>
    <t>Cannon Beach</t>
  </si>
  <si>
    <t>POLK</t>
  </si>
  <si>
    <t>Canyon City</t>
  </si>
  <si>
    <t>SHERMAN</t>
  </si>
  <si>
    <t>Canyonville</t>
  </si>
  <si>
    <t>TILLAMOOK</t>
  </si>
  <si>
    <t>Carlton</t>
  </si>
  <si>
    <t>UMATILLA</t>
  </si>
  <si>
    <t>Cascade Locks</t>
  </si>
  <si>
    <t>UNION</t>
  </si>
  <si>
    <t>Cave Junction</t>
  </si>
  <si>
    <t>WALLOWA</t>
  </si>
  <si>
    <t>Central Point</t>
  </si>
  <si>
    <t>WASCO</t>
  </si>
  <si>
    <t>Chiloquin</t>
  </si>
  <si>
    <t>WASHINGTON</t>
  </si>
  <si>
    <t>Clatskanie</t>
  </si>
  <si>
    <t>WHEELER</t>
  </si>
  <si>
    <t>Coburg</t>
  </si>
  <si>
    <t>YAMHILL</t>
  </si>
  <si>
    <t>Columbia City</t>
  </si>
  <si>
    <t>Condon</t>
  </si>
  <si>
    <t>Coos Bay</t>
  </si>
  <si>
    <t>Coquille</t>
  </si>
  <si>
    <t>Cornelius</t>
  </si>
  <si>
    <t>Corvallis</t>
  </si>
  <si>
    <t>Cottage Grove</t>
  </si>
  <si>
    <t>Cove</t>
  </si>
  <si>
    <t>Creswell</t>
  </si>
  <si>
    <t>Culver</t>
  </si>
  <si>
    <t>Dallas</t>
  </si>
  <si>
    <t>Dayton</t>
  </si>
  <si>
    <t>Dayville</t>
  </si>
  <si>
    <t>Depoe Bay</t>
  </si>
  <si>
    <t>Detroit</t>
  </si>
  <si>
    <t>Donald</t>
  </si>
  <si>
    <t>Drain</t>
  </si>
  <si>
    <t>Dufur</t>
  </si>
  <si>
    <t>Dundee</t>
  </si>
  <si>
    <t>Dunes City</t>
  </si>
  <si>
    <t>Durham</t>
  </si>
  <si>
    <t>Eagle Point</t>
  </si>
  <si>
    <t>Echo</t>
  </si>
  <si>
    <t>Elgin</t>
  </si>
  <si>
    <t>Elkton</t>
  </si>
  <si>
    <t>Enterprise</t>
  </si>
  <si>
    <t>Estacada</t>
  </si>
  <si>
    <t>Eugene</t>
  </si>
  <si>
    <t>Fairview</t>
  </si>
  <si>
    <t>Falls City</t>
  </si>
  <si>
    <t>Florence</t>
  </si>
  <si>
    <t>Forest Grove</t>
  </si>
  <si>
    <t>Fossil</t>
  </si>
  <si>
    <t>Garibaldi</t>
  </si>
  <si>
    <t>Gaston</t>
  </si>
  <si>
    <t>Gates</t>
  </si>
  <si>
    <t>Gearhart</t>
  </si>
  <si>
    <t>Gervais</t>
  </si>
  <si>
    <t>Gladstone</t>
  </si>
  <si>
    <t>Glendale</t>
  </si>
  <si>
    <t>Gold Beach</t>
  </si>
  <si>
    <t>Gold Hill</t>
  </si>
  <si>
    <t>Granite</t>
  </si>
  <si>
    <t>Grants Pass</t>
  </si>
  <si>
    <t>Grass Valley</t>
  </si>
  <si>
    <t>Gresham</t>
  </si>
  <si>
    <t>Haines</t>
  </si>
  <si>
    <t>Halfway</t>
  </si>
  <si>
    <t>Halsey</t>
  </si>
  <si>
    <t>Happy Valley</t>
  </si>
  <si>
    <t>Harrisburg</t>
  </si>
  <si>
    <t>Helix</t>
  </si>
  <si>
    <t>Heppner</t>
  </si>
  <si>
    <t>Hermiston</t>
  </si>
  <si>
    <t>Hillsboro</t>
  </si>
  <si>
    <t>Hines</t>
  </si>
  <si>
    <t>Hood River</t>
  </si>
  <si>
    <t>Hubbard</t>
  </si>
  <si>
    <t>Huntington</t>
  </si>
  <si>
    <t>Idanha</t>
  </si>
  <si>
    <t>Imbler</t>
  </si>
  <si>
    <t>Independence</t>
  </si>
  <si>
    <t>Ione</t>
  </si>
  <si>
    <t>Irrigon</t>
  </si>
  <si>
    <t>Island City</t>
  </si>
  <si>
    <t>Jacksonville</t>
  </si>
  <si>
    <t>Jefferson</t>
  </si>
  <si>
    <t>John Day</t>
  </si>
  <si>
    <t>Johnson City</t>
  </si>
  <si>
    <t>Jordan Valley</t>
  </si>
  <si>
    <t>Joseph</t>
  </si>
  <si>
    <t>Junction City</t>
  </si>
  <si>
    <t>Keizer</t>
  </si>
  <si>
    <t>King City</t>
  </si>
  <si>
    <t>Klamath Falls</t>
  </si>
  <si>
    <t>Lafayette</t>
  </si>
  <si>
    <t>La Grande</t>
  </si>
  <si>
    <t>Lake Oswego</t>
  </si>
  <si>
    <t>Lakeside</t>
  </si>
  <si>
    <t>Lakeview</t>
  </si>
  <si>
    <t>La Pine</t>
  </si>
  <si>
    <t>Lebanon</t>
  </si>
  <si>
    <t>Lexington</t>
  </si>
  <si>
    <t>Lincoln City</t>
  </si>
  <si>
    <t>Lonerock</t>
  </si>
  <si>
    <t>Long Creek</t>
  </si>
  <si>
    <t>Lostine</t>
  </si>
  <si>
    <t>Lowell</t>
  </si>
  <si>
    <t>Lyons</t>
  </si>
  <si>
    <t>McMinnville</t>
  </si>
  <si>
    <t>Madras</t>
  </si>
  <si>
    <t>Malin</t>
  </si>
  <si>
    <t>Manzanita</t>
  </si>
  <si>
    <t>Maupin</t>
  </si>
  <si>
    <t>Maywood Park</t>
  </si>
  <si>
    <t>Medford</t>
  </si>
  <si>
    <t>Merrill</t>
  </si>
  <si>
    <t>Metolius</t>
  </si>
  <si>
    <t>Mill City</t>
  </si>
  <si>
    <t>Millersburg</t>
  </si>
  <si>
    <t>Milton-Freewater</t>
  </si>
  <si>
    <t>Milwaukie</t>
  </si>
  <si>
    <t>Mitchell</t>
  </si>
  <si>
    <t>Molalla</t>
  </si>
  <si>
    <t>Monmouth</t>
  </si>
  <si>
    <t>Monroe</t>
  </si>
  <si>
    <t>Monument</t>
  </si>
  <si>
    <t>Moro</t>
  </si>
  <si>
    <t>Mosier</t>
  </si>
  <si>
    <t>Mount Angel</t>
  </si>
  <si>
    <t>Mount Vernon</t>
  </si>
  <si>
    <t>Myrtle Creek</t>
  </si>
  <si>
    <t>Myrtle Point</t>
  </si>
  <si>
    <t>Nehalem</t>
  </si>
  <si>
    <t>Newberg</t>
  </si>
  <si>
    <t>Newport</t>
  </si>
  <si>
    <t>North Bend</t>
  </si>
  <si>
    <t>North Plains</t>
  </si>
  <si>
    <t>North Powder</t>
  </si>
  <si>
    <t>Nyssa</t>
  </si>
  <si>
    <t>Oakland</t>
  </si>
  <si>
    <t>Oakridge</t>
  </si>
  <si>
    <t>Ontario</t>
  </si>
  <si>
    <t>Oregon City</t>
  </si>
  <si>
    <t>Paisley</t>
  </si>
  <si>
    <t>Parkdale</t>
  </si>
  <si>
    <t>Pendleton</t>
  </si>
  <si>
    <t>Philomath</t>
  </si>
  <si>
    <t>Phoenix</t>
  </si>
  <si>
    <t>Pilot Rock</t>
  </si>
  <si>
    <t>Portland</t>
  </si>
  <si>
    <t>Port Orford</t>
  </si>
  <si>
    <t>Powers</t>
  </si>
  <si>
    <t>Prairie City</t>
  </si>
  <si>
    <t>Prescott</t>
  </si>
  <si>
    <t>Prineville</t>
  </si>
  <si>
    <t>Rainier</t>
  </si>
  <si>
    <t>Redmond</t>
  </si>
  <si>
    <t>Reedsport</t>
  </si>
  <si>
    <t>Richland</t>
  </si>
  <si>
    <t>Riddle</t>
  </si>
  <si>
    <t>Rivergrove</t>
  </si>
  <si>
    <t>Rockaway Beach</t>
  </si>
  <si>
    <t>Rogue River</t>
  </si>
  <si>
    <t>Roseburg</t>
  </si>
  <si>
    <t>Rufus</t>
  </si>
  <si>
    <t>St. Helens</t>
  </si>
  <si>
    <t>St. Paul</t>
  </si>
  <si>
    <t>Salem</t>
  </si>
  <si>
    <t>Sandy</t>
  </si>
  <si>
    <t>Scappoose</t>
  </si>
  <si>
    <t>Scio</t>
  </si>
  <si>
    <t>Scotts Mills</t>
  </si>
  <si>
    <t>Seaside</t>
  </si>
  <si>
    <t>Seneca</t>
  </si>
  <si>
    <t>Shady Cove</t>
  </si>
  <si>
    <t>Shaniko</t>
  </si>
  <si>
    <t>Sheridan</t>
  </si>
  <si>
    <t>Sherwood</t>
  </si>
  <si>
    <t>Siletz</t>
  </si>
  <si>
    <t>Silverton</t>
  </si>
  <si>
    <t>Sisters</t>
  </si>
  <si>
    <t>Sodaville</t>
  </si>
  <si>
    <t>Spray</t>
  </si>
  <si>
    <t>Springfield</t>
  </si>
  <si>
    <t>Stanfield</t>
  </si>
  <si>
    <t>Stayton</t>
  </si>
  <si>
    <t>Sublimity</t>
  </si>
  <si>
    <t>Summerville</t>
  </si>
  <si>
    <t>Sumpter</t>
  </si>
  <si>
    <t>Sutherlin</t>
  </si>
  <si>
    <t>Sweet Home</t>
  </si>
  <si>
    <t>Talent</t>
  </si>
  <si>
    <t>Tangent</t>
  </si>
  <si>
    <t>The Dalles</t>
  </si>
  <si>
    <t>Tigard</t>
  </si>
  <si>
    <t>Tillamook</t>
  </si>
  <si>
    <t>Toledo</t>
  </si>
  <si>
    <t>Troutdale</t>
  </si>
  <si>
    <t>Tualatin</t>
  </si>
  <si>
    <t>Turner</t>
  </si>
  <si>
    <t>Ukiah</t>
  </si>
  <si>
    <t>Umatilla</t>
  </si>
  <si>
    <t>Union</t>
  </si>
  <si>
    <t>Unity</t>
  </si>
  <si>
    <t>Vale</t>
  </si>
  <si>
    <t>Veneta</t>
  </si>
  <si>
    <t>Vernonia</t>
  </si>
  <si>
    <t>Waldport</t>
  </si>
  <si>
    <t>Wallowa</t>
  </si>
  <si>
    <t>Warrenton</t>
  </si>
  <si>
    <t>Wasco</t>
  </si>
  <si>
    <t>Waterloo</t>
  </si>
  <si>
    <t>Westfir</t>
  </si>
  <si>
    <t>West Linn</t>
  </si>
  <si>
    <t>Weston</t>
  </si>
  <si>
    <t>Wheeler</t>
  </si>
  <si>
    <t>Willamina</t>
  </si>
  <si>
    <t>Wilsonville</t>
  </si>
  <si>
    <t>Winston</t>
  </si>
  <si>
    <t>Woodburn</t>
  </si>
  <si>
    <t>Wood Village</t>
  </si>
  <si>
    <t>Yachats</t>
  </si>
  <si>
    <t>Yamhill</t>
  </si>
  <si>
    <t>Yoncalla</t>
  </si>
  <si>
    <t>Enter additional site information ---&gt;</t>
  </si>
  <si>
    <t>End of form</t>
  </si>
  <si>
    <t>OHCS DEAL NUMBER</t>
  </si>
  <si>
    <t>NOT LISTED</t>
  </si>
  <si>
    <t>NOFA #2016-1</t>
  </si>
  <si>
    <t>NOFA #2018-1</t>
  </si>
  <si>
    <t>NOFA #2019-4</t>
  </si>
  <si>
    <t>NOFA #4160</t>
  </si>
  <si>
    <t>NOFA #4161</t>
  </si>
  <si>
    <t>NOFA #4189</t>
  </si>
  <si>
    <t>NOFA #4190</t>
  </si>
  <si>
    <t>NOFA #4390</t>
  </si>
  <si>
    <t>NOFA #4391</t>
  </si>
  <si>
    <t>NOFA #4392</t>
  </si>
  <si>
    <t>NOFA #4428</t>
  </si>
  <si>
    <t>NOFA #4431</t>
  </si>
  <si>
    <t>NOFA #4474</t>
  </si>
  <si>
    <t>NOFA #4475</t>
  </si>
  <si>
    <t>NOFA #4514</t>
  </si>
  <si>
    <t>NOFA #4609</t>
  </si>
  <si>
    <t>NOFA #4610</t>
  </si>
  <si>
    <t>NOFA #4611</t>
  </si>
  <si>
    <t>NOFA #4612</t>
  </si>
  <si>
    <t>NOFA #5000</t>
  </si>
  <si>
    <t>NOFA #5001</t>
  </si>
  <si>
    <t>NOFA #5002</t>
  </si>
  <si>
    <t>NOFA #5003</t>
  </si>
  <si>
    <t>NOFA #5004</t>
  </si>
  <si>
    <t>NOFA #5006</t>
  </si>
  <si>
    <t>NOFA #5043</t>
  </si>
  <si>
    <t>Please Select the opportunity you are applying for:</t>
  </si>
  <si>
    <t>Current Solicitations</t>
  </si>
  <si>
    <t xml:space="preserve"> </t>
  </si>
  <si>
    <t>State Stenate Districts</t>
  </si>
  <si>
    <t>State House Districts</t>
  </si>
  <si>
    <t>US Congressional Districts</t>
  </si>
  <si>
    <t>1st</t>
  </si>
  <si>
    <t>2nd</t>
  </si>
  <si>
    <t>3rd</t>
  </si>
  <si>
    <t>4th</t>
  </si>
  <si>
    <t>5th</t>
  </si>
  <si>
    <t>SRO</t>
  </si>
  <si>
    <t>STU/0BR</t>
  </si>
  <si>
    <t>If 'yes', which NOFA # or Year(s)?</t>
  </si>
  <si>
    <t>Are there current rent or income restrictions tied to the property?</t>
  </si>
  <si>
    <t>If OHCS restrictions, what allocation year were they imposed?</t>
  </si>
  <si>
    <t>Application Workcenter</t>
  </si>
  <si>
    <t>OHCS WORKCENTER ID</t>
  </si>
  <si>
    <t>Upon submission of this pre-application OHCS will create an online portal workcenter for the full application, who should be invited from the development team to have access to the workcenter?</t>
  </si>
  <si>
    <t>Email Address</t>
  </si>
  <si>
    <t>Project Input</t>
  </si>
  <si>
    <t>OHCS Deal number</t>
  </si>
  <si>
    <t>Excel Name</t>
  </si>
  <si>
    <t>Baker</t>
  </si>
  <si>
    <t>Benton</t>
  </si>
  <si>
    <t>Clackamas</t>
  </si>
  <si>
    <t>Clatsop</t>
  </si>
  <si>
    <t>Columbia</t>
  </si>
  <si>
    <t>Coos</t>
  </si>
  <si>
    <t>Crook</t>
  </si>
  <si>
    <t>Curry</t>
  </si>
  <si>
    <t>Deschutes</t>
  </si>
  <si>
    <t>Douglas</t>
  </si>
  <si>
    <t>Gilliam</t>
  </si>
  <si>
    <t>Grant</t>
  </si>
  <si>
    <t>Harney</t>
  </si>
  <si>
    <t>Jackson</t>
  </si>
  <si>
    <t>Josephine</t>
  </si>
  <si>
    <t>Klamath</t>
  </si>
  <si>
    <t>Lake</t>
  </si>
  <si>
    <t>Lane</t>
  </si>
  <si>
    <t>Lincoln</t>
  </si>
  <si>
    <t>Linn</t>
  </si>
  <si>
    <t>Malheur</t>
  </si>
  <si>
    <t>Marion</t>
  </si>
  <si>
    <t>Morrow</t>
  </si>
  <si>
    <t>Multnomah</t>
  </si>
  <si>
    <t>Polk</t>
  </si>
  <si>
    <t>Sherman</t>
  </si>
  <si>
    <t>Washington</t>
  </si>
  <si>
    <t>11 Digit Census Tract No.</t>
  </si>
  <si>
    <t>Is Are All Locations Same - Send</t>
  </si>
  <si>
    <t>Project Location - Site A</t>
  </si>
  <si>
    <t>Jurisdiction</t>
  </si>
  <si>
    <t>Project Location - Site B</t>
  </si>
  <si>
    <t>Project Location - Site C</t>
  </si>
  <si>
    <t>Project Location - Site D</t>
  </si>
  <si>
    <t>Project Location - Site E</t>
  </si>
  <si>
    <t>Project Location - Site F</t>
  </si>
  <si>
    <t>OHCS Preservation NOFA Pre-application</t>
  </si>
  <si>
    <t>4% LIHTC Annual Allocation</t>
  </si>
  <si>
    <t>9% LIHTC Annual Allocation</t>
  </si>
  <si>
    <t>Deal Entity Role</t>
  </si>
  <si>
    <t>Company or Individual?</t>
  </si>
  <si>
    <t>Company</t>
  </si>
  <si>
    <t>Individual</t>
  </si>
  <si>
    <t>Agent Contact</t>
  </si>
  <si>
    <t>Auditor</t>
  </si>
  <si>
    <t>Business Relationship</t>
  </si>
  <si>
    <t>CCPC Contact</t>
  </si>
  <si>
    <t>Designated Owner</t>
  </si>
  <si>
    <t>Equity Investor</t>
  </si>
  <si>
    <t>General Contractor</t>
  </si>
  <si>
    <t>General Partner</t>
  </si>
  <si>
    <t>HAP Contact</t>
  </si>
  <si>
    <t>Insurance Broker</t>
  </si>
  <si>
    <t>Insurance Carrier</t>
  </si>
  <si>
    <t>Law Firm</t>
  </si>
  <si>
    <t>Limited Partner</t>
  </si>
  <si>
    <t>Management Entity Contact</t>
  </si>
  <si>
    <t>Managing Member</t>
  </si>
  <si>
    <t>Member</t>
  </si>
  <si>
    <t>Monitoring Fee Contact</t>
  </si>
  <si>
    <t>OAHTC Lender</t>
  </si>
  <si>
    <t>Other</t>
  </si>
  <si>
    <t>Owner Contact</t>
  </si>
  <si>
    <t>Site Contact</t>
  </si>
  <si>
    <t>Syndicator</t>
  </si>
  <si>
    <t>Title Company</t>
  </si>
  <si>
    <t>Developer</t>
  </si>
  <si>
    <t>Management Agent</t>
  </si>
  <si>
    <t>Owner</t>
  </si>
  <si>
    <t>Accountant</t>
  </si>
  <si>
    <t>Architect</t>
  </si>
  <si>
    <t>Lender</t>
  </si>
  <si>
    <t>Management Entity</t>
  </si>
  <si>
    <t>Mortgage Banker</t>
  </si>
  <si>
    <t>Partnership</t>
  </si>
  <si>
    <t>Name (Doing Business As)</t>
  </si>
  <si>
    <t>Address 1</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</si>
  <si>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</si>
  <si>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</si>
  <si>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</si>
  <si>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</si>
  <si>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</si>
  <si>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</si>
  <si>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</si>
  <si>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</si>
  <si>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</si>
  <si>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</si>
  <si>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</si>
  <si>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</si>
  <si>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</si>
  <si>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</si>
  <si>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</si>
  <si>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</si>
  <si>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</si>
  <si>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</si>
  <si>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</si>
  <si>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</si>
  <si>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</si>
  <si>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</si>
  <si>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</si>
  <si>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</si>
  <si>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</si>
  <si>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</si>
  <si>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</si>
  <si>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</si>
  <si>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</si>
  <si>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</si>
  <si>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</si>
  <si>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</si>
  <si>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</si>
  <si>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</si>
  <si>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</si>
  <si>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</si>
  <si>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</si>
  <si>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</si>
  <si>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</si>
  <si>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</si>
  <si>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</si>
  <si>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</si>
  <si>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</si>
  <si>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</si>
  <si>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</si>
  <si>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</si>
  <si>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</si>
  <si>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</si>
  <si>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</si>
  <si>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</si>
  <si>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</si>
  <si>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Tax ID Number</t>
  </si>
  <si>
    <t>Direct Phone</t>
  </si>
  <si>
    <t>Email Address 1</t>
  </si>
  <si>
    <t>6th</t>
  </si>
  <si>
    <t>7th</t>
  </si>
  <si>
    <t>8th</t>
  </si>
  <si>
    <t>9th</t>
  </si>
  <si>
    <t>10th</t>
  </si>
  <si>
    <t>11th</t>
  </si>
  <si>
    <t>12th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</si>
  <si>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</si>
  <si>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</si>
  <si>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</si>
  <si>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</si>
  <si>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</si>
  <si>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</si>
  <si>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</si>
  <si>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</si>
  <si>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</si>
  <si>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</si>
  <si>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</si>
  <si>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</si>
  <si>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</si>
  <si>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</si>
  <si>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</si>
  <si>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</si>
  <si>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</si>
  <si>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</si>
  <si>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</si>
  <si>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</si>
  <si>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</si>
  <si>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</si>
  <si>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</si>
  <si>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</si>
  <si>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</si>
  <si>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</si>
  <si>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</si>
  <si>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</si>
  <si>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</si>
  <si>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</si>
  <si>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</si>
  <si>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</si>
  <si>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</si>
  <si>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</si>
  <si>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</si>
  <si>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</si>
  <si>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</si>
  <si>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</si>
  <si>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</si>
  <si>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</si>
  <si>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</si>
  <si>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</si>
  <si>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</si>
  <si>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</si>
  <si>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</si>
  <si>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</si>
  <si>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</si>
  <si>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</si>
  <si>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</si>
  <si>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</si>
  <si>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</si>
  <si>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</si>
  <si>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</si>
  <si>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</si>
  <si>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</si>
  <si>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</si>
  <si>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</si>
  <si>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</si>
  <si>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</si>
  <si>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</si>
  <si>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Co-Developer</t>
  </si>
  <si>
    <t>Oregon Multifamily Energy Program (OMEP)</t>
  </si>
  <si>
    <t>Permanent Supportive Housing Units</t>
  </si>
  <si>
    <t>Number of Units With Project-Based Rental Assistance</t>
  </si>
  <si>
    <t>Urban/Non-Urban</t>
  </si>
  <si>
    <t>General Pool - Balance of State Non-Urban</t>
  </si>
  <si>
    <t>Efficiency</t>
  </si>
  <si>
    <t>1 Bedroom</t>
  </si>
  <si>
    <t>2 Bedroom</t>
  </si>
  <si>
    <t>3 Bedroom</t>
  </si>
  <si>
    <t>4 Bedroom</t>
  </si>
  <si>
    <t>5 Bedroom</t>
  </si>
  <si>
    <t>MGR</t>
  </si>
  <si>
    <t>TC Unit Mix Type</t>
  </si>
  <si>
    <t>Num Units</t>
  </si>
  <si>
    <t>Market</t>
  </si>
  <si>
    <t>Income Target</t>
  </si>
  <si>
    <t>NOFA #2020-4</t>
  </si>
  <si>
    <t>NOFA #2020-5</t>
  </si>
  <si>
    <t>NOFA #2020-6</t>
  </si>
  <si>
    <t>Select the NOFA Number from the list:</t>
  </si>
  <si>
    <t>N/A - No Competitive Funds</t>
  </si>
  <si>
    <t>NOFA #2020-1</t>
  </si>
  <si>
    <t>NOFA #2020-2</t>
  </si>
  <si>
    <t>NOFA #2020-3</t>
  </si>
  <si>
    <t>NOFA #2020-7</t>
  </si>
  <si>
    <t>Lessee</t>
  </si>
  <si>
    <t>TCA Deal Number</t>
  </si>
  <si>
    <t>TCA Number</t>
  </si>
  <si>
    <t>Tax Exempt Status/Entity Type</t>
  </si>
  <si>
    <t>Authorized Signor</t>
  </si>
  <si>
    <t>Correspondence</t>
  </si>
  <si>
    <t>Must have ability to bind the project ownership.</t>
  </si>
  <si>
    <t>All correspondence should be directed to:</t>
  </si>
  <si>
    <t>Business Name</t>
  </si>
  <si>
    <t>Contact</t>
  </si>
  <si>
    <t>Site Visit Contact</t>
  </si>
  <si>
    <t>Contact information for scheduling site visit:</t>
  </si>
  <si>
    <t>About the Consultant</t>
  </si>
  <si>
    <t>Vets-GHAP</t>
  </si>
  <si>
    <t>Priority Populations</t>
  </si>
  <si>
    <t>Units Set-Aside for Homeless Veterans</t>
  </si>
  <si>
    <t>% of Subsidy Cap Requested</t>
  </si>
  <si>
    <t>Subsidy Cap Estimate</t>
  </si>
  <si>
    <t>OHCS Veterans-GHAP NOFA Pre-application</t>
  </si>
  <si>
    <t>PSH</t>
  </si>
  <si>
    <t>Federal Housing Trust Fund (HTF)</t>
  </si>
  <si>
    <t>Preservation Type</t>
  </si>
  <si>
    <t>Special Needs Population Occupied Units</t>
  </si>
  <si>
    <t>Qualified CHDO</t>
  </si>
  <si>
    <t>&lt;- max $400,000 per project</t>
  </si>
  <si>
    <t>&lt;- max $3 million per project</t>
  </si>
  <si>
    <t>Total Development Cost Per Unit</t>
  </si>
  <si>
    <t>Total Construction Costs &amp; Architectural Fees</t>
  </si>
  <si>
    <t>&lt;- minimum $500,000 per project</t>
  </si>
  <si>
    <t>% of Units with PBRA</t>
  </si>
  <si>
    <t>PSH + HTF Per Unit</t>
  </si>
  <si>
    <t>Rural</t>
  </si>
  <si>
    <t>AWHTC Only</t>
  </si>
  <si>
    <t>NOFA  #2021-1 AW On-Farm</t>
  </si>
  <si>
    <t>NOFA #2021-2 LIFT Rental</t>
  </si>
  <si>
    <t>NOFA #2021-3 LIFT HO</t>
  </si>
  <si>
    <t>NOFA #2021-4 9% LIHTC</t>
  </si>
  <si>
    <t>NOFA #2021-5 HOME</t>
  </si>
  <si>
    <t>NOFA #2021-6 PSH</t>
  </si>
  <si>
    <t>NOFA #2020-1 AWHTC</t>
  </si>
  <si>
    <t>NOFA #2020-2 LIFT Rental</t>
  </si>
  <si>
    <t>NOFA #2020-3 LIFT HO</t>
  </si>
  <si>
    <t>NOFA #2020-4 9% LIHTC</t>
  </si>
  <si>
    <t>NOFA #2020-5 HOME</t>
  </si>
  <si>
    <t>NOFA #2020-6 4% Gap Preservation</t>
  </si>
  <si>
    <t>NOFA #2020-7 PSH</t>
  </si>
  <si>
    <t>NOFA #2020-8 Manf Home Park Pres</t>
  </si>
  <si>
    <t>NOFA #2020-9 GHAP</t>
  </si>
  <si>
    <t>NOFA #2019-4 Small/Large w/VGHAP</t>
  </si>
  <si>
    <t>NOFA #5002 9% LIHTC/HOME/HTF</t>
  </si>
  <si>
    <t>NOFA #5003 HOME/HTF</t>
  </si>
  <si>
    <t>NOFA #5004 Manf Home Park Pres</t>
  </si>
  <si>
    <t>NOFA #5043 Portfolio Pres</t>
  </si>
  <si>
    <t>NOFA #2018-1 Gap for 4% LIHTC</t>
  </si>
  <si>
    <t>NOFA #4609 HOME &amp; 9% LIHTC</t>
  </si>
  <si>
    <t>NOFA #4610 HOME</t>
  </si>
  <si>
    <t>NOFA #4611 Manf Home Park Pres</t>
  </si>
  <si>
    <t>NOFA #4612 LIFT</t>
  </si>
  <si>
    <t>NOFA #5000 LIFT HO</t>
  </si>
  <si>
    <t>NOFA #5001 LIFT Rental</t>
  </si>
  <si>
    <t>NOFA #5006 LBB Pres</t>
  </si>
  <si>
    <t>NOFA #4474 MHHF Rental</t>
  </si>
  <si>
    <t>NOFA #4475 MHHF Crisis Respite</t>
  </si>
  <si>
    <t>NOFA #4514 VGHAP</t>
  </si>
  <si>
    <t>NOFA #2016-1 LBB/HPF Gap 4%</t>
  </si>
  <si>
    <t>NOFA #4390 9% LIHTC</t>
  </si>
  <si>
    <t>NOFA #4391 HOME</t>
  </si>
  <si>
    <t>NOFA #4392 MHHF</t>
  </si>
  <si>
    <t>NOFA #4428 LIFT</t>
  </si>
  <si>
    <t>NOFA #4431 Manf Home Park Pres</t>
  </si>
  <si>
    <t>NOFA #4160 9% LIHTC</t>
  </si>
  <si>
    <t>NOFA #4161 HOME</t>
  </si>
  <si>
    <t>NOFA #4190 - VGHAP</t>
  </si>
  <si>
    <t>20% AMI</t>
  </si>
  <si>
    <t>70% AMI</t>
  </si>
  <si>
    <t>80% AMI</t>
  </si>
  <si>
    <t>AM Special Activity</t>
  </si>
  <si>
    <t>Applicant</t>
  </si>
  <si>
    <t>Compliance Contact</t>
  </si>
  <si>
    <t>Partner</t>
  </si>
  <si>
    <t>Portfolio / Asset Manager - External</t>
  </si>
  <si>
    <t>Project Manager</t>
  </si>
  <si>
    <t>PSH Services Provider</t>
  </si>
  <si>
    <t>Resident Service Provider</t>
  </si>
  <si>
    <t>Sponsor</t>
  </si>
  <si>
    <t>State Code</t>
  </si>
  <si>
    <t>Preservation Expiration date</t>
  </si>
  <si>
    <t>OHCS Portfolio Expiration</t>
  </si>
  <si>
    <t>Rental Subsidy Expiration</t>
  </si>
  <si>
    <t>New Construction</t>
  </si>
  <si>
    <t>Acq/Rehab</t>
  </si>
  <si>
    <t>N/A</t>
  </si>
  <si>
    <t>36 Months or Less</t>
  </si>
  <si>
    <t>37-60 Months</t>
  </si>
  <si>
    <t>60+ Months</t>
  </si>
  <si>
    <t>AWHTC</t>
  </si>
  <si>
    <t>Subsidy cap estimate based on unit totals entered in table on Project Input tab, and calculated using values provided in the NOFA.</t>
  </si>
  <si>
    <t>Preservation (if applicable)</t>
  </si>
  <si>
    <t>Wildfire LIFT/Gap</t>
  </si>
  <si>
    <t>Is this project Tribal Led?</t>
  </si>
  <si>
    <t>OHCS PSH NOFA Pre-application</t>
  </si>
  <si>
    <t>UPDATE WITH 2021 POPULATIONS</t>
  </si>
  <si>
    <t>ADD Mid-sized Urban</t>
  </si>
  <si>
    <t>Manager Units</t>
  </si>
  <si>
    <t>NOFA #2022-1</t>
  </si>
  <si>
    <t>NOFA #2022-2</t>
  </si>
  <si>
    <t>NOFA #2022-4</t>
  </si>
  <si>
    <t>NOFA #2022-5</t>
  </si>
  <si>
    <t>NOFA #2022-6</t>
  </si>
  <si>
    <r>
      <t xml:space="preserve">Affordable Rental Housing Projects requesting </t>
    </r>
    <r>
      <rPr>
        <b/>
        <sz val="11"/>
        <color theme="1"/>
        <rFont val="Calibri"/>
        <family val="2"/>
        <scheme val="minor"/>
      </rPr>
      <t xml:space="preserve">Preservation </t>
    </r>
    <r>
      <rPr>
        <sz val="11"/>
        <color theme="1"/>
        <rFont val="Calibri"/>
        <family val="2"/>
        <scheme val="minor"/>
      </rPr>
      <t>funds</t>
    </r>
  </si>
  <si>
    <r>
      <t xml:space="preserve">Affordable Rental Housing Projects requesting </t>
    </r>
    <r>
      <rPr>
        <b/>
        <sz val="11"/>
        <color theme="1"/>
        <rFont val="Calibri"/>
        <family val="2"/>
        <scheme val="minor"/>
      </rPr>
      <t xml:space="preserve">GHAP-Veterans </t>
    </r>
    <r>
      <rPr>
        <sz val="11"/>
        <color theme="1"/>
        <rFont val="Calibri"/>
        <family val="2"/>
        <scheme val="minor"/>
      </rPr>
      <t>funds</t>
    </r>
  </si>
  <si>
    <t>NOFA #2022-7</t>
  </si>
  <si>
    <r>
      <t xml:space="preserve">Affordable Rental Housing projects requesting non-competitive </t>
    </r>
    <r>
      <rPr>
        <b/>
        <sz val="11"/>
        <color theme="1"/>
        <rFont val="Calibri"/>
        <family val="2"/>
        <scheme val="minor"/>
      </rPr>
      <t>OAHTC/Preservation Pool</t>
    </r>
    <r>
      <rPr>
        <sz val="11"/>
        <color theme="1"/>
        <rFont val="Calibri"/>
        <family val="2"/>
        <scheme val="minor"/>
      </rPr>
      <t xml:space="preserve"> funds</t>
    </r>
  </si>
  <si>
    <t>NOFA #2022-8</t>
  </si>
  <si>
    <t>Non-Competitive Funds</t>
  </si>
  <si>
    <t xml:space="preserve">If applying for non-competitive resources - which one?  </t>
  </si>
  <si>
    <t>NOFA #</t>
  </si>
  <si>
    <t xml:space="preserve">Name </t>
  </si>
  <si>
    <t>Description</t>
  </si>
  <si>
    <t>NOFA #2022-1 AWHTC</t>
  </si>
  <si>
    <t>2022 AWHTC Pool</t>
  </si>
  <si>
    <t>NOFA #2022-2 LIFT Rental</t>
  </si>
  <si>
    <t>2022 LIFT Rental NOFA</t>
  </si>
  <si>
    <t>NOFA #2022-4 PSH</t>
  </si>
  <si>
    <t>2022 Permanent Supportive Housing (PSH) NOFA</t>
  </si>
  <si>
    <t>NOFA #2022-5 LIHTC 9%</t>
  </si>
  <si>
    <t>2022 9% LIHTC NOFA</t>
  </si>
  <si>
    <t>NOFA #2022-6 OAHTC/Preservation Pool</t>
  </si>
  <si>
    <t>2022 OAHTC/Preservation Pool Application</t>
  </si>
  <si>
    <t>NOFA #2022-7 Preservation</t>
  </si>
  <si>
    <t xml:space="preserve">2022 Preservation NOFA </t>
  </si>
  <si>
    <t xml:space="preserve">NOFA #2022-8 Veterans </t>
  </si>
  <si>
    <t>2022 Veterans NOFA</t>
  </si>
  <si>
    <t>If other, describe:</t>
  </si>
  <si>
    <t>Position</t>
  </si>
  <si>
    <t>First and Last Name</t>
  </si>
  <si>
    <t>Drop-down or other restricted answer.</t>
  </si>
  <si>
    <t>PSH Cohort Data Validation</t>
  </si>
  <si>
    <t>Federally Declared Disaster Area</t>
  </si>
  <si>
    <t>&lt;- max $?  per project</t>
  </si>
  <si>
    <t xml:space="preserve">Cost Information </t>
  </si>
  <si>
    <t>Federal Preferences</t>
  </si>
  <si>
    <t>OHCS LIFT Rental NOFA Pre-application</t>
  </si>
  <si>
    <t>Total Bedrooms</t>
  </si>
  <si>
    <t>Region</t>
  </si>
  <si>
    <t>Calculated based off of unit mix from Project Input table, and the 4% LIHTC request and Region selection below</t>
  </si>
  <si>
    <t>Model</t>
  </si>
  <si>
    <t>Location</t>
  </si>
  <si>
    <t>2017 Cost per S.F.</t>
  </si>
  <si>
    <t>2018 Cost per S.F.</t>
  </si>
  <si>
    <t>2019 Cost/sqft</t>
  </si>
  <si>
    <t>2020 Cost/sqft</t>
  </si>
  <si>
    <t>2021 cost/sqft</t>
  </si>
  <si>
    <t>NATIONAL AVERAGE</t>
  </si>
  <si>
    <t xml:space="preserve">Most similar RS Means building type </t>
  </si>
  <si>
    <t>(stories and materials type)</t>
  </si>
  <si>
    <t>1-3 Story with Brick Veneer / Reinforced Concrete</t>
  </si>
  <si>
    <t>1-3 Story with Brick Veneer / Steel Frame</t>
  </si>
  <si>
    <t>1-3 Story with EIFS on Metal Studs / Steel Frame</t>
  </si>
  <si>
    <t>1-3 Story with Fiber Cement Siding / Wood Frame</t>
  </si>
  <si>
    <t>1-3 Story with Stone Veneer / Wood Frame</t>
  </si>
  <si>
    <t>1-3 Story with Stucco on Concrete Block / Reinforced Concrete</t>
  </si>
  <si>
    <t>4-7 Story with Brick Veneer / Reinforced Concrete</t>
  </si>
  <si>
    <t>4-7 Story with Brick Veneer / Steel Frame</t>
  </si>
  <si>
    <t>4-7 Story with Curtain Wall / Steel Frame</t>
  </si>
  <si>
    <t>4-7 Story with EIFS on Metal Studs / Steel Frame</t>
  </si>
  <si>
    <t>4-7 Story with Precast Concrete Panel / Reinforced Concrete</t>
  </si>
  <si>
    <t>4-7 Story with Stucco / R/Conc. Frame</t>
  </si>
  <si>
    <t>8-24 Story with Brick Veneer / Reinforced Concrete</t>
  </si>
  <si>
    <t>8-24 Story with Brick Veneer / Steel Frame</t>
  </si>
  <si>
    <t>8-24 Story with Curtain Wall / Steel Frame</t>
  </si>
  <si>
    <t>8-24 Story with E.I.F.S. / Steel Frame</t>
  </si>
  <si>
    <t>8-24 Story with Precast Concrete Panel / Reinforced Concrete</t>
  </si>
  <si>
    <t>8-24 Story with Stucco / Reinforced Concrete</t>
  </si>
  <si>
    <t>% of RS Means</t>
  </si>
  <si>
    <t>Construction costs per square foot</t>
  </si>
  <si>
    <t>RS Means Construction Cost per sq ft estimate</t>
  </si>
  <si>
    <t>Total square feet</t>
  </si>
  <si>
    <t>LIFT Subsidy per Unit</t>
  </si>
  <si>
    <t>Other non-competitive resources (Land Acquisition Program (LAP), 4% LIHTC only, Oregon Rural Rehabilitation (ORR), Manufactured Home Parks (MHP), etc.)</t>
  </si>
  <si>
    <r>
      <t xml:space="preserve">Affordable Rental Housing projects requesting </t>
    </r>
    <r>
      <rPr>
        <b/>
        <sz val="11"/>
        <color theme="1"/>
        <rFont val="Calibri"/>
        <family val="2"/>
        <scheme val="minor"/>
      </rPr>
      <t>9% Low Income Housing Tax Credits</t>
    </r>
    <r>
      <rPr>
        <sz val="11"/>
        <color theme="1"/>
        <rFont val="Calibri"/>
        <family val="2"/>
        <scheme val="minor"/>
      </rPr>
      <t xml:space="preserve"> (LIHTC)</t>
    </r>
  </si>
  <si>
    <r>
      <t xml:space="preserve">Affordable Rental Housing projects requesting </t>
    </r>
    <r>
      <rPr>
        <b/>
        <sz val="11"/>
        <color theme="1"/>
        <rFont val="Calibri"/>
        <family val="2"/>
        <scheme val="minor"/>
      </rPr>
      <t>Permanent Supportive Housing (PSH)</t>
    </r>
    <r>
      <rPr>
        <sz val="11"/>
        <color theme="1"/>
        <rFont val="Calibri"/>
        <family val="2"/>
        <scheme val="minor"/>
      </rPr>
      <t xml:space="preserve"> funds</t>
    </r>
  </si>
  <si>
    <r>
      <t xml:space="preserve">Affordable Rental Housing projects requesting Community Based </t>
    </r>
    <r>
      <rPr>
        <b/>
        <sz val="11"/>
        <color theme="1"/>
        <rFont val="Calibri"/>
        <family val="2"/>
        <scheme val="minor"/>
      </rPr>
      <t>Agricultural Worker Housing Tax Credit (AWHTC)</t>
    </r>
  </si>
  <si>
    <r>
      <t xml:space="preserve">Affordable Rental Housing projects requesting </t>
    </r>
    <r>
      <rPr>
        <b/>
        <sz val="11"/>
        <color theme="1"/>
        <rFont val="Calibri"/>
        <family val="2"/>
        <scheme val="minor"/>
      </rPr>
      <t>LIFT Rental and/or Wildfire Direct Award</t>
    </r>
    <r>
      <rPr>
        <sz val="11"/>
        <color theme="1"/>
        <rFont val="Calibri"/>
        <family val="2"/>
        <scheme val="minor"/>
      </rPr>
      <t xml:space="preserve"> funds</t>
    </r>
  </si>
  <si>
    <t>Readiness to Proceed</t>
  </si>
  <si>
    <t>Proposed Construction Begins Date</t>
  </si>
  <si>
    <t>Unit Size Incentive</t>
  </si>
  <si>
    <t>Average bedroom size of units</t>
  </si>
  <si>
    <t>LIFT subsidy requested by total units</t>
  </si>
  <si>
    <t>Rents Affordable at Lower AMI</t>
  </si>
  <si>
    <t>Percent of units at or below 30% AMI</t>
  </si>
  <si>
    <t>Construction Cost Information</t>
  </si>
  <si>
    <t>Minority, Women, and/or Emerging Small Business Engagement</t>
  </si>
  <si>
    <t>Minimum MWESB % commitment</t>
  </si>
  <si>
    <t>MWESB Compliance Region</t>
  </si>
  <si>
    <t>Owner, Sponsor, Management Portfolio Performance</t>
  </si>
  <si>
    <t>Do you currently have projects in the OHCS portfolio?</t>
  </si>
  <si>
    <t>Federally Declared Wildfire Disaster Area</t>
  </si>
  <si>
    <t>Is your project in one of the eight counties that were a federally declared disaster area after the 2020 wildfires?</t>
  </si>
  <si>
    <t>OHCS 9% LIHTC NOFA Pre-application</t>
  </si>
  <si>
    <t>Supportive Housing Institute Project Preference</t>
  </si>
  <si>
    <t>Please select your project team's appropriate level of PSH Institute participation:</t>
  </si>
  <si>
    <t>PSH Fundamentals</t>
  </si>
  <si>
    <t>Will your project be using a Housing First model?</t>
  </si>
  <si>
    <t>Will your project be serving Chronically Homeless households?</t>
  </si>
  <si>
    <t>State Priorities</t>
  </si>
  <si>
    <t>% PSH Units in Project</t>
  </si>
  <si>
    <t>% Family Sized Units in Project</t>
  </si>
  <si>
    <t>Funding Efficiency</t>
  </si>
  <si>
    <t>NEED TO UPDATE WITH NEW INFO WHEN WE GET DRAFT 1/02/21</t>
  </si>
  <si>
    <t>Risk of Expiration</t>
  </si>
  <si>
    <t>Tenant Impacts</t>
  </si>
  <si>
    <t>% of Units with Vulnerable Populations Tenants</t>
  </si>
  <si>
    <t>% of Units with Rent Assistance</t>
  </si>
  <si>
    <t>AGMI on qualified units</t>
  </si>
  <si>
    <t>% Special Needs Population Unit Set-Aside</t>
  </si>
  <si>
    <t>This calculation assumes that the value of the land plus infrastructure/site-work (excluding housing structures), verified through an as-built appraisal, assessed value, or real market value; is greater than $115,000 per LIFT homeownership unit. If not the case on this project see NOFA for LIFT subsidy calculations.</t>
  </si>
  <si>
    <t>If not the case on this project see NOFA for LIFT subsidy calculations.</t>
  </si>
  <si>
    <t>LIFT (Homeownership)</t>
  </si>
  <si>
    <t>AGMI of tenants on qualified units</t>
  </si>
  <si>
    <t>NOFA #2022-3 LIFT HO</t>
  </si>
  <si>
    <t>NOFA #2021-DHC Disaster Housing Credits</t>
  </si>
  <si>
    <t>NOFA #2021-7 OAHTC Pool</t>
  </si>
  <si>
    <t>NOFA #2021-8 Veterans</t>
  </si>
  <si>
    <t>NOFA #2021-9 Small Project</t>
  </si>
  <si>
    <t>DELETE</t>
  </si>
  <si>
    <t>New Construction and Preservation</t>
  </si>
  <si>
    <t>CFO</t>
  </si>
  <si>
    <t>PuSH Designee</t>
  </si>
  <si>
    <t>Culturally Specific Organization</t>
  </si>
  <si>
    <t>Qualified Non-Profit</t>
  </si>
  <si>
    <t>Tribal Lands Set-Aside</t>
  </si>
  <si>
    <t>General Pool - Non-Metro PJ Region</t>
  </si>
  <si>
    <t>not available for 2022 LIHTC NOFA</t>
  </si>
  <si>
    <t>Wildfire LIFT (Homeownership)</t>
  </si>
  <si>
    <t>Will your project be offering PSH services on-site?</t>
  </si>
  <si>
    <t>% of Units with Extremely Low Income Tenants</t>
  </si>
  <si>
    <t>New Construction and Acquisition/Rehabilitation Scoring Criteria</t>
  </si>
  <si>
    <t>Preservation Scoring Criteria</t>
  </si>
  <si>
    <t>AGMI of tenants</t>
  </si>
  <si>
    <t>9% LIHTC</t>
  </si>
  <si>
    <t>% Units with Rent Assistance</t>
  </si>
  <si>
    <t>% Extremely Low Income</t>
  </si>
  <si>
    <t>% Vulnerable Populations</t>
  </si>
  <si>
    <t>Expiration Date</t>
  </si>
  <si>
    <t>Using Project Based Vouchers?</t>
  </si>
  <si>
    <t>AGMI of unit restrictions</t>
  </si>
  <si>
    <t>% Special Needs Population</t>
  </si>
  <si>
    <t>% Family Sized Units</t>
  </si>
  <si>
    <t>% PSH Units</t>
  </si>
  <si>
    <t>Total Development Cost per Unit</t>
  </si>
  <si>
    <t>Proposed construction begin date</t>
  </si>
  <si>
    <t>Using HOME?</t>
  </si>
  <si>
    <t>Set Aside - Preservation</t>
  </si>
  <si>
    <t>Set Aside - Tribal Lands</t>
  </si>
  <si>
    <t>Set Aside - Qualified Non-Profit</t>
  </si>
  <si>
    <t>Region - Balance of State Non-Urban</t>
  </si>
  <si>
    <t>Region - Balance of State Urban</t>
  </si>
  <si>
    <t>Region - Non-Metro Participating Jurisdiction</t>
  </si>
  <si>
    <t>Region - Metro</t>
  </si>
  <si>
    <t>Minimum MWESB commitment</t>
  </si>
  <si>
    <t>nope</t>
  </si>
  <si>
    <t>Wildfire Points Eligible</t>
  </si>
  <si>
    <t>Construction Costs per Square Foot</t>
  </si>
  <si>
    <t>Total Square Feet</t>
  </si>
  <si>
    <t>LIFT Rental</t>
  </si>
  <si>
    <t>Average bedroom size</t>
  </si>
  <si>
    <t>Manager Unit</t>
  </si>
  <si>
    <t>Development Team</t>
  </si>
  <si>
    <t>Nope</t>
  </si>
  <si>
    <t>Total Num Units</t>
  </si>
  <si>
    <t>Scoring Tabs</t>
  </si>
  <si>
    <r>
      <t xml:space="preserve">Affordable Rental Housing projects requesting </t>
    </r>
    <r>
      <rPr>
        <b/>
        <sz val="11"/>
        <color theme="1"/>
        <rFont val="Calibri"/>
        <family val="2"/>
        <scheme val="minor"/>
      </rPr>
      <t>LIFT Homeownership and/or Wildfire Homeownership Award</t>
    </r>
    <r>
      <rPr>
        <sz val="11"/>
        <color theme="1"/>
        <rFont val="Calibri"/>
        <family val="2"/>
        <scheme val="minor"/>
      </rPr>
      <t xml:space="preserve"> funds</t>
    </r>
  </si>
  <si>
    <t>NOFA #2022-3</t>
  </si>
  <si>
    <t>NOFA #2022-3 LIFT Homeownership</t>
  </si>
  <si>
    <t>2022 LIFT Homeownership NOFA</t>
  </si>
  <si>
    <t>NOFA #2022-5 9% LIHTC</t>
  </si>
  <si>
    <t>Region - Rural</t>
  </si>
  <si>
    <t>Region - Mid-sized Urban</t>
  </si>
  <si>
    <t>Region - Urban</t>
  </si>
  <si>
    <t>Project is Tribal-Led</t>
  </si>
  <si>
    <t>Project includes Culturally Specific Organization</t>
  </si>
  <si>
    <t>Tribal Led</t>
  </si>
  <si>
    <t>LIFT request per unit</t>
  </si>
  <si>
    <t>PSH Institute Participation Level</t>
  </si>
  <si>
    <t>LOCATION NEED SEVERITY AND VULNERABLE TO GENTRIFICATION??</t>
  </si>
  <si>
    <t>Multiple Sheets</t>
  </si>
  <si>
    <t>LIFT - Rental &amp; Homeownership</t>
  </si>
  <si>
    <t>?</t>
  </si>
  <si>
    <r>
      <t xml:space="preserve">NOTE: Provide an answer for all applicable sections. If a question does not apply to your project, leave field </t>
    </r>
    <r>
      <rPr>
        <b/>
        <sz val="11"/>
        <rFont val="Calibri"/>
        <family val="2"/>
        <scheme val="minor"/>
      </rPr>
      <t>blank</t>
    </r>
    <r>
      <rPr>
        <sz val="11"/>
        <rFont val="Calibri"/>
        <family val="2"/>
        <scheme val="minor"/>
      </rPr>
      <t>. Do not input NA.</t>
    </r>
  </si>
  <si>
    <r>
      <t xml:space="preserve">• This application requires Excel 2013 or newer. 
• The document is best viewed at 80% zoom; YOU MAY NEED TO SCROLL RIGHT to enter all information.  
• All applicants must complete the PROJECT INPUT and DEVELOPMENT TEAM tabs.
• In addition to the two required tabs (Project Input and Development Team) applicants should also complete ONLY the tab related to the NOFA that you are applying for.
• If the field is not valid and not required, please DO NOT enter any information. Leave the field blank. Entering placeholders (i.e. N/A, none, 0, x) will cause issues with your pre-application.
• Do not attempt to modify this workbook or override formulas. OHCS will consider any application that has attempted to be or succeeded in being modified as non-responsive. Any application found to be non-responsive will not be considered for funding. 
</t>
    </r>
    <r>
      <rPr>
        <u/>
        <sz val="11"/>
        <color theme="1"/>
        <rFont val="Calibri"/>
        <family val="2"/>
        <scheme val="minor"/>
      </rPr>
      <t xml:space="preserve">NOTE: Provide an answer for all applicable sections. If a question does not apply to your project, leave field blank.Do not input NA.
</t>
    </r>
    <r>
      <rPr>
        <sz val="11"/>
        <color theme="1"/>
        <rFont val="Calibri"/>
        <family val="2"/>
        <scheme val="minor"/>
      </rPr>
      <t xml:space="preserve">Use the following color-code to determine your response type: </t>
    </r>
  </si>
  <si>
    <t>LIFT Homeownership</t>
  </si>
  <si>
    <t>Proposed Construction Begin Date</t>
  </si>
  <si>
    <t>Project and or team and or developer has gone through the PSH Institute?</t>
  </si>
  <si>
    <t>This project has gone through the OHCS PSH Institute and includes the same team who participated in the Institute</t>
  </si>
  <si>
    <t>This project has gone through the OHCS PSH Institute and has new team members since completing the Institute</t>
  </si>
  <si>
    <t>This is a new project from a developer that has participated in the OHCS PSH Institute, but is partnering with new team members</t>
  </si>
  <si>
    <t>This is new project from a full team (no new team members) that has completed the OHCS PSH Institute</t>
  </si>
  <si>
    <t>LIHTC 9% and Preservation</t>
  </si>
  <si>
    <t>LIFT Rental &amp; Homewnership</t>
  </si>
  <si>
    <t>PSH &amp; LIFT - Rental &amp; Homeownership</t>
  </si>
  <si>
    <t>PSH &amp; 9% LIHTC</t>
  </si>
  <si>
    <t>9% LIHTC &amp; LIFT - Rental &amp; Homeownership</t>
  </si>
  <si>
    <t>Construction Cost as Percent of RS Means</t>
  </si>
  <si>
    <t>Private Activity Bonds</t>
  </si>
  <si>
    <t>Region 1</t>
  </si>
  <si>
    <t>Regions 2 &amp; 3</t>
  </si>
  <si>
    <t>Regions 4 &amp; 5</t>
  </si>
  <si>
    <t>Your project serves Chronically Homeless households</t>
  </si>
  <si>
    <t>Your project uses a Housing First model</t>
  </si>
  <si>
    <t>Your project is offering PSH services on-site</t>
  </si>
  <si>
    <t>Project and or team and or developer has gone through the PSH Institute</t>
  </si>
  <si>
    <t>Project is using HOME</t>
  </si>
  <si>
    <t>Project plans on using PBVs</t>
  </si>
  <si>
    <t>Project Location - Overall</t>
  </si>
  <si>
    <t>DEV Deal Name</t>
  </si>
  <si>
    <t>Four to Seven Story Apartment, Precast Concrete/Reinfornced Concrete</t>
  </si>
  <si>
    <t>Four to Seven Story Apartment, Curtain Wall/Rigid Steel</t>
  </si>
  <si>
    <t>One Story Residential, Brick Veneer / Wood Frame</t>
  </si>
  <si>
    <t>One Story Residential, Painted Concrete Block</t>
  </si>
  <si>
    <t>One Story Residential, Stucco on Wood Frame</t>
  </si>
  <si>
    <t xml:space="preserve">One Story Residential, Wood Siding / Wood Frame </t>
  </si>
  <si>
    <t>One and A Half Story Residential, Brick Veneer / Wood Frame</t>
  </si>
  <si>
    <t>One and A Half Story Residential, Painted Concrete Block</t>
  </si>
  <si>
    <t>One and A Half Story Residential, Stucco on Wood Frame</t>
  </si>
  <si>
    <t xml:space="preserve">One and A Half Story Residential, Wood Siding / Wood Frame </t>
  </si>
  <si>
    <t>Two Story Residential, Brick Veneer / Wood Frame</t>
  </si>
  <si>
    <t>Two Story Residential, Painted Concrete Block</t>
  </si>
  <si>
    <t>Two Story Residential, Stucco on Wood Frame</t>
  </si>
  <si>
    <t xml:space="preserve">Two Story Residential, Wood Siding / Wood Frame </t>
  </si>
  <si>
    <t>Bi-Level Residential, Brick Veneer / Wood Frame</t>
  </si>
  <si>
    <t>Bi-Level Residential, Painted Concrete Block</t>
  </si>
  <si>
    <t>Bi-Level Residential, Stucco on Wood Frame</t>
  </si>
  <si>
    <t xml:space="preserve">Bi-Level Residential, Wood Siding / Wood Frame </t>
  </si>
  <si>
    <t>One to Three Story Apartment, Brick Veneer / Reinforced Concrete</t>
  </si>
  <si>
    <t>One to Three Story Apartment, Brick Veneer / Steel Frame</t>
  </si>
  <si>
    <t>One to Three Story Apartment, EIFS on Metal Studs / Steel Frame</t>
  </si>
  <si>
    <t xml:space="preserve">One to Three Story Apartment, Fiber Cement Siding / Wood Frame </t>
  </si>
  <si>
    <t xml:space="preserve">One to Three Story Apartment, Stone Veneer / Wood Frame </t>
  </si>
  <si>
    <t xml:space="preserve">One to Three Story Apartment, Stucco on Concrete Block / Reinforced Concrete </t>
  </si>
  <si>
    <t>Four to Seven Story Apartment, Brick Veneer / Reinforced Concrete</t>
  </si>
  <si>
    <t>Four to Seven Story Apartment, Brick Veneer / Steel Frame</t>
  </si>
  <si>
    <t>Four to Seven Story Apartment, EIFS on Metal Studs / Steel Frame</t>
  </si>
  <si>
    <t xml:space="preserve">Four to Seven Story Apartment, Stucco on Concrete Block / Reinforced Concrete </t>
  </si>
  <si>
    <t>Most similar RS Means building type 
(stories and materials type)</t>
  </si>
  <si>
    <t xml:space="preserve">PSH Resources Being Requested:  </t>
  </si>
  <si>
    <t>PSH Resources Requested</t>
  </si>
  <si>
    <t>Real Estate Holdings</t>
  </si>
  <si>
    <t xml:space="preserve">OHCS requires all partners to submit a Schedule of Real Estate Holdings (REO schedule) on projects with 10 or more units or the project cost is more than $500,000. Please include this REO schedule in your Procorem Workcenter prior to submission of this application. 
The REO schedule can be provided in a format currently in use by the sponsor or see the below link for a format provided by OHCS.  </t>
  </si>
  <si>
    <t xml:space="preserve">https://www.oregon.gov/ohcs/development/Documents/admin/Schedule-Real-Estate-Holdings-Schedule9.xls </t>
  </si>
  <si>
    <t>(Competitive Applications ONLY)</t>
  </si>
  <si>
    <t>OHCS LIFT Homeownership NOFA Pre-application</t>
  </si>
  <si>
    <r>
      <t xml:space="preserve">Pre-application and Site Review Checklist must be submitted using the following document naming convention: "[Document Name]_[NOFA number]_[project name]" (Example: Pre-Application_2022-3_Winter Apartments". The pre-application MAY NOT be submitted in Adobe PDF format, but should be kept in its original Excel format. Any version of the pre-application other than the official version will not be considered and the applicant might not be notified before the deadline for submission. Pre-applications must be submitted to OHCS by the posted deadline via email to the following email address: </t>
    </r>
    <r>
      <rPr>
        <b/>
        <sz val="11"/>
        <color theme="1"/>
        <rFont val="Calibri"/>
        <family val="2"/>
        <scheme val="minor"/>
      </rPr>
      <t xml:space="preserve">HONOFA@hcs.oregon.gov </t>
    </r>
    <r>
      <rPr>
        <sz val="11"/>
        <color theme="1"/>
        <rFont val="Calibri"/>
        <family val="2"/>
        <scheme val="minor"/>
      </rPr>
      <t xml:space="preserve">
The submission of this pre-application along with a Site Review Checklist is new to OHCS's NOFA process. It is now a two step process and this pre-application along with the Site Review Checklist MUST be submitted in order to access the full application:
Process:
1.       Download the pre-application and Site Review Checklist from the OHCS website, here: https://www.oregon.gov/ohcs/development/Pages/notice-of-funds-availability.aspx
2.       Submit the completed pre-application and Site Review Checklist to </t>
    </r>
    <r>
      <rPr>
        <b/>
        <sz val="11"/>
        <color theme="1"/>
        <rFont val="Calibri"/>
        <family val="2"/>
        <scheme val="minor"/>
      </rPr>
      <t>HONOFA@hcs.oregon.gov</t>
    </r>
    <r>
      <rPr>
        <sz val="11"/>
        <color theme="1"/>
        <rFont val="Calibri"/>
        <family val="2"/>
        <scheme val="minor"/>
      </rPr>
      <t xml:space="preserve"> . This action will alert OHCS staff to generate Procorem access credentials for your project. This step must be completed no later than </t>
    </r>
    <r>
      <rPr>
        <b/>
        <sz val="11"/>
        <color theme="1"/>
        <rFont val="Calibri"/>
        <family val="2"/>
        <scheme val="minor"/>
      </rPr>
      <t>4:00 PM PST, February 18, 2022</t>
    </r>
    <r>
      <rPr>
        <sz val="11"/>
        <color theme="1"/>
        <rFont val="Calibri"/>
        <family val="2"/>
        <scheme val="minor"/>
      </rPr>
      <t xml:space="preserve">.
3.       OHCS staff will strive to get the applicant their Procorem Workcenter credentials within </t>
    </r>
    <r>
      <rPr>
        <b/>
        <sz val="11"/>
        <color theme="1"/>
        <rFont val="Calibri"/>
        <family val="2"/>
        <scheme val="minor"/>
      </rPr>
      <t>three (3) business days</t>
    </r>
    <r>
      <rPr>
        <sz val="11"/>
        <color theme="1"/>
        <rFont val="Calibri"/>
        <family val="2"/>
        <scheme val="minor"/>
      </rPr>
      <t xml:space="preserve">. However, processing times may take longer due to volume of requests received or any unforeseen circumstances. In either instance the applicant will receive a notice that their pre-applications have been received. Once the Procorem Workcenter credentials are issued follow the instructions on the email received or you may go to the Procorem login page: https://app.procorem.com/login  to access the full application and supporting documents in your Workcenter.
Please note: applications can only be submitted electronically through Procorem. Hard copies, faxes, and electronic copies not submitted through Procorem will be automatically rejected and will not be reviewed or considered for funding.
</t>
    </r>
    <r>
      <rPr>
        <b/>
        <u/>
        <sz val="11"/>
        <color theme="1"/>
        <rFont val="Calibri"/>
        <family val="2"/>
        <scheme val="minor"/>
      </rPr>
      <t>NOFA Questions</t>
    </r>
    <r>
      <rPr>
        <sz val="11"/>
        <color theme="1"/>
        <rFont val="Calibri"/>
        <family val="2"/>
        <scheme val="minor"/>
      </rPr>
      <t xml:space="preserve">
Inquiries relating to the NOFA process, its administration, or the substantive technical portions of the NOFA should be directed to:  </t>
    </r>
    <r>
      <rPr>
        <b/>
        <sz val="11"/>
        <color theme="1"/>
        <rFont val="Calibri"/>
        <family val="2"/>
        <scheme val="minor"/>
      </rPr>
      <t>HONOFA@hcs.oregon.gov</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</si>
</sst>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lt;=9999999]###\-####;\(###\)\ ###\-####"/>
    <numFmt numFmtId="167" formatCode="&quot;$&quot;#,##0"/>
    <numFmt numFmtId="168" formatCode="_([$$-409]* #,##0_);_([$$-409]* \(#,##0\);_([$$-409]* &quot;-&quot;??_);_(@_)"/>
    <numFmt numFmtId="169" formatCode="_(&quot;$&quot;* #,##0_);_(&quot;$&quot;* \(#,##0\);_(&quot;$&quot;* &quot;-&quot;??_);_(@_)"/>
    <numFmt numFmtId="170" formatCode="0.0%"/>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0"/>
      <name val="Century Gothic"/>
      <family val="2"/>
    </font>
    <font>
      <sz val="11"/>
      <name val="Calibri"/>
      <family val="2"/>
      <scheme val="minor"/>
    </font>
    <font>
      <b/>
      <sz val="12"/>
      <color theme="4"/>
      <name val="Century Gothic"/>
      <family val="2"/>
    </font>
    <font>
      <b/>
      <sz val="12"/>
      <color theme="1"/>
      <name val="Calibri"/>
      <family val="2"/>
      <scheme val="minor"/>
    </font>
    <font>
      <b/>
      <sz val="14"/>
      <color theme="5"/>
      <name val="Century Gothic"/>
      <family val="2"/>
    </font>
    <font>
      <u/>
      <sz val="10"/>
      <color indexed="12"/>
      <name val="Arial"/>
      <family val="2"/>
    </font>
    <font>
      <b/>
      <i/>
      <sz val="11"/>
      <color rgb="FFC00000"/>
      <name val="Calibri"/>
      <family val="2"/>
      <scheme val="minor"/>
    </font>
    <font>
      <u/>
      <sz val="11"/>
      <color theme="10"/>
      <name val="Calibri"/>
      <family val="2"/>
      <scheme val="minor"/>
    </font>
    <font>
      <sz val="11"/>
      <color theme="3"/>
      <name val="Calibri"/>
      <family val="2"/>
      <scheme val="minor"/>
    </font>
    <font>
      <b/>
      <sz val="11"/>
      <color rgb="FFC00000"/>
      <name val="Calibri"/>
      <family val="2"/>
      <scheme val="minor"/>
    </font>
    <font>
      <b/>
      <u/>
      <sz val="11"/>
      <color theme="1"/>
      <name val="Calibri"/>
      <family val="2"/>
      <scheme val="minor"/>
    </font>
    <font>
      <b/>
      <sz val="9"/>
      <color indexed="81"/>
      <name val="Tahoma"/>
      <family val="2"/>
    </font>
    <font>
      <b/>
      <sz val="12"/>
      <color theme="4"/>
      <name val="Calibri"/>
      <family val="2"/>
      <scheme val="minor"/>
    </font>
    <font>
      <b/>
      <sz val="12"/>
      <name val="Century Gothic"/>
      <family val="2"/>
    </font>
    <font>
      <b/>
      <sz val="11"/>
      <name val="Calibri"/>
      <family val="2"/>
      <scheme val="minor"/>
    </font>
    <font>
      <sz val="11"/>
      <color rgb="FFFF0000"/>
      <name val="Calibri"/>
      <family val="2"/>
      <scheme val="minor"/>
    </font>
    <font>
      <b/>
      <sz val="11"/>
      <color rgb="FFFF0000"/>
      <name val="Calibri"/>
      <family val="2"/>
      <scheme val="minor"/>
    </font>
    <font>
      <sz val="10"/>
      <name val="Arial"/>
      <family val="2"/>
    </font>
    <font>
      <sz val="9"/>
      <color theme="1"/>
      <name val="Calibri"/>
      <family val="2"/>
      <scheme val="minor"/>
    </font>
    <font>
      <sz val="14"/>
      <color theme="1"/>
      <name val="Calibri"/>
      <family val="2"/>
      <scheme val="minor"/>
    </font>
    <font>
      <b/>
      <sz val="14"/>
      <color theme="0" tint="-0.14999847407452621"/>
      <name val="Century Gothic"/>
      <family val="2"/>
    </font>
    <font>
      <u/>
      <sz val="11"/>
      <color indexed="12"/>
      <name val="Arial"/>
      <family val="2"/>
    </font>
    <font>
      <b/>
      <sz val="14"/>
      <color theme="1"/>
      <name val="Calibri"/>
      <family val="2"/>
      <scheme val="minor"/>
    </font>
    <font>
      <b/>
      <sz val="14"/>
      <color theme="4"/>
      <name val="Century Gothic"/>
      <family val="2"/>
    </font>
    <font>
      <sz val="10"/>
      <color theme="1"/>
      <name val="Arial"/>
      <family val="2"/>
    </font>
    <font>
      <sz val="11"/>
      <color theme="1"/>
      <name val="Agency FB"/>
      <family val="2"/>
    </font>
    <font>
      <b/>
      <sz val="11"/>
      <color rgb="FFFA7D00"/>
      <name val="Agency FB"/>
      <family val="2"/>
    </font>
    <font>
      <sz val="11"/>
      <color rgb="FF3F3F76"/>
      <name val="Agency FB"/>
      <family val="2"/>
    </font>
    <font>
      <sz val="10"/>
      <name val="Calibri"/>
      <family val="1"/>
      <scheme val="minor"/>
    </font>
    <font>
      <sz val="10"/>
      <name val="MS Sans Serif"/>
      <family val="2"/>
    </font>
    <font>
      <b/>
      <sz val="12"/>
      <name val="Arial"/>
      <family val="2"/>
    </font>
    <font>
      <b/>
      <sz val="18"/>
      <name val="Arial"/>
      <family val="2"/>
    </font>
    <font>
      <u/>
      <sz val="11"/>
      <color theme="1"/>
      <name val="Calibri"/>
      <family val="2"/>
      <scheme val="minor"/>
    </font>
    <font>
      <u/>
      <sz val="10"/>
      <color indexed="39"/>
      <name val="Arial"/>
      <family val="2"/>
    </font>
    <font>
      <sz val="10"/>
      <color indexed="8"/>
      <name val="Arial"/>
      <family val="2"/>
    </font>
    <font>
      <u/>
      <sz val="11"/>
      <color indexed="12"/>
      <name val="Calibri"/>
      <family val="2"/>
      <scheme val="minor"/>
    </font>
    <font>
      <i/>
      <sz val="11"/>
      <color theme="3"/>
      <name val="Calibri"/>
      <family val="2"/>
      <scheme val="minor"/>
    </font>
    <font>
      <sz val="12"/>
      <color rgb="FF403F41"/>
      <name val="Calibri"/>
      <family val="2"/>
      <scheme val="minor"/>
    </font>
    <font>
      <sz val="9"/>
      <color rgb="FFFF0000"/>
      <name val="Calibri"/>
      <family val="2"/>
      <scheme val="minor"/>
    </font>
    <font>
      <i/>
      <sz val="11"/>
      <name val="Calibri"/>
      <family val="2"/>
      <scheme val="minor"/>
    </font>
    <font>
      <i/>
      <sz val="11"/>
      <color theme="1"/>
      <name val="Calibri"/>
      <family val="2"/>
      <scheme val="minor"/>
    </font>
    <font>
      <sz val="10"/>
      <color indexed="8"/>
      <name val="Calibri Light"/>
      <family val="2"/>
      <scheme val="major"/>
    </font>
    <font>
      <sz val="11"/>
      <color indexed="8"/>
      <name val="Calibri Light"/>
      <family val="2"/>
      <scheme val="major"/>
    </font>
    <font>
      <sz val="11"/>
      <color theme="1"/>
      <name val="Calibri Light"/>
      <family val="2"/>
      <scheme val="major"/>
    </font>
    <font>
      <sz val="11"/>
      <color rgb="FFC00000"/>
      <name val="Calibri"/>
      <family val="2"/>
      <scheme val="minor"/>
    </font>
    <font>
      <sz val="11"/>
      <color rgb="FF000000"/>
      <name val="Calibri"/>
      <family val="2"/>
    </font>
    <font>
      <b/>
      <sz val="16"/>
      <color theme="4"/>
      <name val="Century Gothic"/>
      <family val="2"/>
    </font>
    <font>
      <i/>
      <sz val="9"/>
      <color theme="1"/>
      <name val="Calibri"/>
      <family val="2"/>
      <scheme val="minor"/>
    </font>
    <font>
      <b/>
      <sz val="9"/>
      <color indexed="81"/>
      <name val="Tahoma"/>
      <charset val="1"/>
    </font>
    <font>
      <sz val="8"/>
      <name val="Calibri"/>
      <family val="2"/>
      <scheme val="minor"/>
    </font>
    <font>
      <sz val="10"/>
      <color theme="1"/>
      <name val="Calibri Light"/>
      <family val="2"/>
      <scheme val="major"/>
    </font>
    <font>
      <b/>
      <sz val="12"/>
      <color theme="3"/>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9" tint="-9.9978637043366805E-2"/>
        <bgColor indexed="64"/>
      </patternFill>
    </fill>
    <fill>
      <patternFill patternType="solid">
        <fgColor theme="2"/>
        <bgColor indexed="64"/>
      </patternFill>
    </fill>
    <fill>
      <patternFill patternType="solid">
        <fgColor rgb="FF24B6CA"/>
        <bgColor indexed="64"/>
      </patternFill>
    </fill>
    <fill>
      <patternFill patternType="solid">
        <fgColor rgb="FFCFD6DF"/>
        <bgColor indexed="64"/>
      </patternFill>
    </fill>
    <fill>
      <patternFill patternType="solid">
        <fgColor theme="5"/>
      </patternFill>
    </fill>
    <fill>
      <patternFill patternType="solid">
        <fgColor theme="8" tint="0.79998168889431442"/>
        <bgColor indexed="65"/>
      </patternFill>
    </fill>
    <fill>
      <patternFill patternType="solid">
        <fgColor theme="5" tint="0.59999389629810485"/>
        <bgColor indexed="65"/>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5"/>
        <bgColor indexed="64"/>
      </patternFill>
    </fill>
    <fill>
      <patternFill patternType="solid">
        <fgColor rgb="FFF4FCFD"/>
        <bgColor indexed="64"/>
      </patternFill>
    </fill>
    <fill>
      <patternFill patternType="solid">
        <fgColor theme="7"/>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3" tint="0.79998168889431442"/>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auto="1"/>
      </top>
      <bottom/>
      <diagonal/>
    </border>
    <border>
      <left/>
      <right style="hair">
        <color auto="1"/>
      </right>
      <top/>
      <bottom/>
      <diagonal/>
    </border>
    <border>
      <left/>
      <right/>
      <top/>
      <bottom style="hair">
        <color auto="1"/>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right/>
      <top style="double">
        <color indexed="8"/>
      </top>
      <bottom/>
      <diagonal/>
    </border>
    <border>
      <left/>
      <right/>
      <top/>
      <bottom style="medium">
        <color indexed="64"/>
      </bottom>
      <diagonal/>
    </border>
    <border>
      <left/>
      <right style="hair">
        <color auto="1"/>
      </right>
      <top style="hair">
        <color auto="1"/>
      </top>
      <bottom/>
      <diagonal/>
    </border>
    <border>
      <left style="hair">
        <color auto="1"/>
      </left>
      <right/>
      <top style="hair">
        <color auto="1"/>
      </top>
      <bottom/>
      <diagonal/>
    </border>
  </borders>
  <cellStyleXfs count="55">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0" fontId="4" fillId="10" borderId="0" applyNumberFormat="0" applyBorder="0" applyAlignment="0" applyProtection="0"/>
    <xf numFmtId="0" fontId="1" fillId="11" borderId="0" applyNumberFormat="0" applyBorder="0" applyAlignment="0" applyProtection="0"/>
    <xf numFmtId="0" fontId="22" fillId="0" borderId="0">
      <alignment vertical="top"/>
    </xf>
    <xf numFmtId="0" fontId="1" fillId="12" borderId="0" applyNumberFormat="0" applyBorder="0" applyAlignment="0" applyProtection="0"/>
    <xf numFmtId="9" fontId="1" fillId="0" borderId="0" applyFont="0" applyFill="0" applyBorder="0" applyAlignment="0" applyProtection="0"/>
    <xf numFmtId="3" fontId="22" fillId="0" borderId="0" applyFont="0" applyFill="0" applyBorder="0" applyAlignment="0" applyProtection="0"/>
    <xf numFmtId="5" fontId="22" fillId="0" borderId="0" applyFont="0" applyFill="0" applyBorder="0" applyAlignment="0" applyProtection="0"/>
    <xf numFmtId="0" fontId="22" fillId="0" borderId="0">
      <alignment vertical="top"/>
    </xf>
    <xf numFmtId="10" fontId="22" fillId="0" borderId="0" applyFont="0" applyFill="0" applyBorder="0" applyAlignment="0" applyProtection="0"/>
    <xf numFmtId="4" fontId="22" fillId="0" borderId="0" applyFont="0" applyFill="0" applyBorder="0" applyAlignment="0" applyProtection="0"/>
    <xf numFmtId="0" fontId="30" fillId="15" borderId="0" applyNumberFormat="0" applyBorder="0" applyAlignment="0" applyProtection="0"/>
    <xf numFmtId="0" fontId="31" fillId="14" borderId="15" applyNumberFormat="0" applyAlignment="0" applyProtection="0"/>
    <xf numFmtId="44"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32" fillId="13" borderId="15" applyNumberFormat="0" applyAlignment="0" applyProtection="0"/>
    <xf numFmtId="0" fontId="33" fillId="0" borderId="0"/>
    <xf numFmtId="0" fontId="22" fillId="0" borderId="0">
      <alignment vertical="top"/>
    </xf>
    <xf numFmtId="0" fontId="34" fillId="0" borderId="0"/>
    <xf numFmtId="0" fontId="1" fillId="0" borderId="0"/>
    <xf numFmtId="0" fontId="22" fillId="0" borderId="0"/>
    <xf numFmtId="9" fontId="22" fillId="0" borderId="0" applyFont="0" applyFill="0" applyBorder="0" applyAlignment="0" applyProtection="0"/>
    <xf numFmtId="43"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22" fillId="0" borderId="0"/>
    <xf numFmtId="0" fontId="22" fillId="0" borderId="0"/>
    <xf numFmtId="0" fontId="22" fillId="0" borderId="16" applyNumberFormat="0" applyFont="0" applyFill="0" applyAlignment="0" applyProtection="0"/>
    <xf numFmtId="0" fontId="38" fillId="0" borderId="0" applyNumberFormat="0" applyFill="0" applyBorder="0" applyAlignment="0" applyProtection="0">
      <alignment vertical="top"/>
      <protection locked="0"/>
    </xf>
    <xf numFmtId="0" fontId="22" fillId="0" borderId="0"/>
    <xf numFmtId="0" fontId="1" fillId="0" borderId="0"/>
    <xf numFmtId="0" fontId="29" fillId="0" borderId="0"/>
    <xf numFmtId="43" fontId="29" fillId="0" borderId="0" applyFont="0" applyFill="0" applyBorder="0" applyAlignment="0" applyProtection="0"/>
    <xf numFmtId="9" fontId="29" fillId="0" borderId="0" applyFont="0" applyFill="0" applyBorder="0" applyAlignment="0" applyProtection="0"/>
    <xf numFmtId="0" fontId="29" fillId="0" borderId="0"/>
    <xf numFmtId="9"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0" fontId="29" fillId="0" borderId="0"/>
    <xf numFmtId="9" fontId="29"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0" fontId="1" fillId="0" borderId="0"/>
    <xf numFmtId="0" fontId="39" fillId="0" borderId="0"/>
  </cellStyleXfs>
  <cellXfs count="395">
    <xf numFmtId="0" fontId="0" fillId="0" borderId="0" xfId="0"/>
    <xf numFmtId="0" fontId="9" fillId="2" borderId="0" xfId="0" applyFont="1" applyFill="1"/>
    <xf numFmtId="0" fontId="10" fillId="2" borderId="0" xfId="3" applyFill="1" applyAlignment="1" applyProtection="1"/>
    <xf numFmtId="0" fontId="0" fillId="2" borderId="0" xfId="0" applyFill="1" applyAlignment="1">
      <alignment horizontal="left" vertical="top" wrapText="1"/>
    </xf>
    <xf numFmtId="0" fontId="0" fillId="2" borderId="0" xfId="0" applyFill="1" applyProtection="1"/>
    <xf numFmtId="0" fontId="0" fillId="2" borderId="0" xfId="0" applyFill="1" applyAlignment="1" applyProtection="1">
      <alignment horizontal="left"/>
    </xf>
    <xf numFmtId="0" fontId="9" fillId="2" borderId="0" xfId="0" applyFont="1" applyFill="1" applyProtection="1"/>
    <xf numFmtId="0" fontId="17" fillId="2" borderId="0" xfId="0" applyFont="1" applyFill="1" applyProtection="1"/>
    <xf numFmtId="0" fontId="0" fillId="2" borderId="0" xfId="0" applyFill="1" applyBorder="1" applyProtection="1"/>
    <xf numFmtId="0" fontId="0" fillId="2" borderId="0" xfId="0" applyFill="1" applyAlignment="1" applyProtection="1">
      <alignment horizontal="right"/>
    </xf>
    <xf numFmtId="0" fontId="0" fillId="2" borderId="0" xfId="0" applyFill="1" applyBorder="1" applyAlignment="1" applyProtection="1">
      <alignment horizontal="left"/>
    </xf>
    <xf numFmtId="0" fontId="9" fillId="2" borderId="0" xfId="0" applyFont="1" applyFill="1" applyBorder="1" applyProtection="1"/>
    <xf numFmtId="0" fontId="17" fillId="2" borderId="0" xfId="0" applyFont="1" applyFill="1" applyBorder="1" applyProtection="1"/>
    <xf numFmtId="0" fontId="0" fillId="2" borderId="0" xfId="0" applyFill="1"/>
    <xf numFmtId="0" fontId="0" fillId="2" borderId="0" xfId="0" applyFont="1" applyFill="1"/>
    <xf numFmtId="0" fontId="0" fillId="2" borderId="0" xfId="0" applyFill="1" applyAlignment="1">
      <alignment horizontal="left" wrapText="1"/>
    </xf>
    <xf numFmtId="0" fontId="0" fillId="2" borderId="0" xfId="0" applyFont="1" applyFill="1" applyBorder="1" applyAlignment="1">
      <alignment vertical="center" wrapText="1"/>
    </xf>
    <xf numFmtId="0" fontId="0" fillId="2" borderId="0" xfId="0" applyFont="1" applyFill="1" applyBorder="1" applyAlignment="1">
      <alignment horizontal="center"/>
    </xf>
    <xf numFmtId="0" fontId="0" fillId="2" borderId="0" xfId="0" applyFont="1" applyFill="1" applyBorder="1" applyAlignment="1">
      <alignment horizontal="center" vertical="center" wrapText="1"/>
    </xf>
    <xf numFmtId="0" fontId="0" fillId="2" borderId="0" xfId="0" applyFill="1" applyBorder="1"/>
    <xf numFmtId="0" fontId="0" fillId="2" borderId="0" xfId="0" applyFill="1" applyBorder="1" applyAlignment="1">
      <alignment horizontal="right"/>
    </xf>
    <xf numFmtId="0" fontId="6" fillId="9" borderId="3" xfId="0" applyFont="1" applyFill="1" applyBorder="1"/>
    <xf numFmtId="0" fontId="5" fillId="8" borderId="0" xfId="0" applyFont="1" applyFill="1" applyBorder="1" applyAlignment="1">
      <alignment vertical="center"/>
    </xf>
    <xf numFmtId="0" fontId="5" fillId="8" borderId="0" xfId="0" applyFont="1" applyFill="1" applyBorder="1" applyAlignment="1">
      <alignment horizontal="right" vertical="center"/>
    </xf>
    <xf numFmtId="0" fontId="6" fillId="8" borderId="0" xfId="0" applyFont="1" applyFill="1" applyBorder="1" applyAlignment="1">
      <alignment vertical="center"/>
    </xf>
    <xf numFmtId="0" fontId="0" fillId="2" borderId="0" xfId="0" applyFill="1"/>
    <xf numFmtId="0" fontId="0" fillId="2" borderId="0" xfId="0" applyFill="1" applyBorder="1" applyAlignment="1" applyProtection="1">
      <alignment horizont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xf numFmtId="0" fontId="0" fillId="0" borderId="9" xfId="0" applyBorder="1"/>
    <xf numFmtId="0" fontId="0" fillId="0" borderId="0" xfId="0" applyAlignment="1">
      <alignment horizontal="center"/>
    </xf>
    <xf numFmtId="0" fontId="22" fillId="0" borderId="0" xfId="7" applyAlignment="1"/>
    <xf numFmtId="0" fontId="0" fillId="0" borderId="7" xfId="0" applyBorder="1"/>
    <xf numFmtId="0" fontId="0" fillId="0" borderId="7" xfId="0" quotePrefix="1" applyFill="1" applyBorder="1"/>
    <xf numFmtId="0" fontId="0" fillId="2" borderId="0" xfId="2" applyNumberFormat="1" applyFont="1" applyFill="1" applyBorder="1" applyAlignment="1" applyProtection="1">
      <alignment horizontal="left"/>
    </xf>
    <xf numFmtId="164" fontId="4" fillId="2" borderId="12" xfId="5" applyNumberFormat="1" applyFill="1" applyBorder="1" applyAlignment="1" applyProtection="1">
      <alignment horizontal="left"/>
    </xf>
    <xf numFmtId="0" fontId="6" fillId="9" borderId="8" xfId="0" applyFont="1" applyFill="1" applyBorder="1"/>
    <xf numFmtId="0" fontId="18" fillId="9" borderId="8" xfId="0" applyFont="1" applyFill="1" applyBorder="1"/>
    <xf numFmtId="0" fontId="18" fillId="9" borderId="8" xfId="0" applyFont="1" applyFill="1" applyBorder="1" applyAlignment="1">
      <alignment horizontal="right"/>
    </xf>
    <xf numFmtId="0" fontId="19" fillId="9" borderId="8" xfId="0" applyFont="1" applyFill="1" applyBorder="1"/>
    <xf numFmtId="0" fontId="25" fillId="8" borderId="0" xfId="0" applyFont="1" applyFill="1" applyBorder="1" applyAlignment="1">
      <alignment vertical="center"/>
    </xf>
    <xf numFmtId="49" fontId="0" fillId="0" borderId="0" xfId="0" applyNumberFormat="1"/>
    <xf numFmtId="0" fontId="0" fillId="0" borderId="0" xfId="0" applyAlignment="1">
      <alignment horizontal="right"/>
    </xf>
    <xf numFmtId="0" fontId="6" fillId="5" borderId="2" xfId="0" applyFont="1" applyFill="1" applyBorder="1" applyAlignment="1" applyProtection="1">
      <alignment horizontal="left" vertical="center"/>
      <protection locked="0"/>
    </xf>
    <xf numFmtId="0" fontId="6" fillId="3" borderId="2" xfId="1" applyNumberFormat="1" applyFont="1" applyFill="1" applyBorder="1" applyAlignment="1" applyProtection="1">
      <alignment horizontal="left"/>
      <protection locked="0"/>
    </xf>
    <xf numFmtId="0" fontId="26" fillId="2" borderId="0" xfId="3" applyFont="1" applyFill="1" applyAlignment="1" applyProtection="1"/>
    <xf numFmtId="1" fontId="6" fillId="3" borderId="2" xfId="2"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center"/>
      <protection locked="0"/>
    </xf>
    <xf numFmtId="44" fontId="6" fillId="3" borderId="2" xfId="2" applyNumberFormat="1" applyFont="1" applyFill="1" applyBorder="1" applyAlignment="1" applyProtection="1">
      <alignment horizontal="left"/>
      <protection locked="0"/>
    </xf>
    <xf numFmtId="42" fontId="6" fillId="3" borderId="2" xfId="2" applyNumberFormat="1" applyFont="1" applyFill="1" applyBorder="1" applyAlignment="1" applyProtection="1">
      <alignment horizontal="left"/>
      <protection locked="0"/>
    </xf>
    <xf numFmtId="0" fontId="0" fillId="2" borderId="0" xfId="0" applyFont="1" applyFill="1" applyBorder="1" applyAlignment="1">
      <alignment vertical="top" wrapText="1"/>
    </xf>
    <xf numFmtId="0" fontId="0" fillId="2" borderId="0" xfId="0" applyFill="1" applyAlignment="1" applyProtection="1">
      <alignment horizontal="left" vertical="top" wrapText="1"/>
    </xf>
    <xf numFmtId="0" fontId="2" fillId="2" borderId="0" xfId="0" applyFont="1" applyFill="1" applyBorder="1" applyAlignment="1" applyProtection="1">
      <alignment horizontal="center"/>
    </xf>
    <xf numFmtId="0" fontId="6" fillId="3" borderId="2" xfId="2" applyNumberFormat="1" applyFont="1" applyFill="1" applyBorder="1" applyAlignment="1" applyProtection="1">
      <alignment horizontal="left"/>
      <protection locked="0"/>
    </xf>
    <xf numFmtId="0" fontId="6" fillId="5" borderId="2" xfId="2" applyNumberFormat="1" applyFont="1" applyFill="1" applyBorder="1" applyAlignment="1" applyProtection="1">
      <alignment horizontal="left"/>
      <protection locked="0"/>
    </xf>
    <xf numFmtId="0" fontId="6" fillId="5" borderId="2" xfId="0" applyFont="1" applyFill="1" applyBorder="1" applyAlignment="1" applyProtection="1">
      <alignment horizontal="center" vertical="center"/>
      <protection locked="0"/>
    </xf>
    <xf numFmtId="0" fontId="6" fillId="5" borderId="5" xfId="2" applyNumberFormat="1" applyFont="1" applyFill="1" applyBorder="1" applyAlignment="1" applyProtection="1">
      <alignment horizontal="left"/>
      <protection locked="0"/>
    </xf>
    <xf numFmtId="0" fontId="6" fillId="2" borderId="0" xfId="0" applyFont="1" applyFill="1" applyAlignment="1" applyProtection="1">
      <alignment horizontal="left"/>
    </xf>
    <xf numFmtId="168" fontId="6" fillId="3" borderId="2" xfId="2" applyNumberFormat="1" applyFont="1" applyFill="1" applyBorder="1" applyAlignment="1" applyProtection="1">
      <alignment horizontal="left"/>
      <protection locked="0"/>
    </xf>
    <xf numFmtId="0" fontId="0" fillId="2" borderId="0" xfId="0" applyFill="1" applyAlignment="1">
      <alignment horizontal="left" vertical="top" wrapText="1"/>
    </xf>
    <xf numFmtId="0" fontId="0" fillId="2" borderId="0" xfId="0" applyFill="1" applyAlignment="1" applyProtection="1">
      <alignment horizontal="left" vertical="top" wrapText="1"/>
    </xf>
    <xf numFmtId="1" fontId="6" fillId="3" borderId="2" xfId="2" applyNumberFormat="1" applyFont="1" applyFill="1" applyBorder="1" applyAlignment="1" applyProtection="1">
      <alignment horizontal="right"/>
      <protection locked="0"/>
    </xf>
    <xf numFmtId="0" fontId="0" fillId="2" borderId="0" xfId="0" applyFill="1" applyBorder="1" applyAlignment="1" applyProtection="1">
      <alignment horizontal="right"/>
    </xf>
    <xf numFmtId="0" fontId="5" fillId="8" borderId="0" xfId="0" applyFont="1" applyFill="1" applyBorder="1" applyAlignment="1" applyProtection="1">
      <alignment vertical="center"/>
    </xf>
    <xf numFmtId="0" fontId="5" fillId="8" borderId="0" xfId="0" applyFont="1" applyFill="1" applyBorder="1" applyAlignment="1" applyProtection="1">
      <alignment horizontal="right" vertical="center"/>
    </xf>
    <xf numFmtId="0" fontId="6" fillId="8" borderId="0" xfId="0" applyFont="1" applyFill="1" applyBorder="1" applyAlignment="1" applyProtection="1">
      <alignment vertical="center"/>
    </xf>
    <xf numFmtId="0" fontId="6" fillId="9" borderId="3" xfId="0" applyFont="1" applyFill="1" applyBorder="1" applyProtection="1"/>
    <xf numFmtId="0" fontId="6" fillId="2" borderId="0" xfId="0" applyFont="1" applyFill="1" applyBorder="1" applyProtection="1"/>
    <xf numFmtId="0" fontId="18" fillId="2" borderId="0" xfId="0" applyFont="1" applyFill="1" applyBorder="1" applyProtection="1"/>
    <xf numFmtId="0" fontId="18" fillId="2" borderId="0" xfId="0" applyFont="1" applyFill="1" applyBorder="1" applyAlignment="1" applyProtection="1">
      <alignment horizontal="right"/>
    </xf>
    <xf numFmtId="0" fontId="19" fillId="2" borderId="0" xfId="0" applyFont="1" applyFill="1" applyBorder="1" applyProtection="1"/>
    <xf numFmtId="0" fontId="7" fillId="2" borderId="0" xfId="0" applyFont="1" applyFill="1" applyBorder="1" applyProtection="1"/>
    <xf numFmtId="0" fontId="8" fillId="2" borderId="0" xfId="0" applyFont="1" applyFill="1" applyBorder="1" applyAlignment="1" applyProtection="1">
      <alignment horizontal="right"/>
    </xf>
    <xf numFmtId="0" fontId="0" fillId="2" borderId="12" xfId="0" applyFill="1" applyBorder="1" applyProtection="1"/>
    <xf numFmtId="0" fontId="0" fillId="12" borderId="2" xfId="8" applyFont="1" applyBorder="1" applyAlignment="1" applyProtection="1">
      <alignment horizontal="center"/>
    </xf>
    <xf numFmtId="0" fontId="3" fillId="2" borderId="0" xfId="0" applyFont="1" applyFill="1" applyBorder="1" applyProtection="1"/>
    <xf numFmtId="0" fontId="3" fillId="2" borderId="0" xfId="0" applyFont="1" applyFill="1" applyProtection="1"/>
    <xf numFmtId="9" fontId="0" fillId="2" borderId="12" xfId="2" applyNumberFormat="1" applyFont="1" applyFill="1" applyBorder="1" applyAlignment="1" applyProtection="1">
      <alignment horizontal="left"/>
    </xf>
    <xf numFmtId="0" fontId="11" fillId="2" borderId="0" xfId="0" applyFont="1" applyFill="1" applyBorder="1" applyProtection="1"/>
    <xf numFmtId="0" fontId="6" fillId="2" borderId="0" xfId="0" applyFont="1" applyFill="1" applyAlignment="1" applyProtection="1">
      <alignment horizontal="right" indent="2"/>
    </xf>
    <xf numFmtId="0" fontId="0" fillId="2" borderId="12" xfId="2" applyNumberFormat="1" applyFont="1" applyFill="1" applyBorder="1" applyAlignment="1" applyProtection="1">
      <alignment horizontal="left"/>
    </xf>
    <xf numFmtId="0" fontId="6" fillId="2" borderId="0" xfId="0" applyFont="1" applyFill="1" applyBorder="1" applyAlignment="1" applyProtection="1">
      <alignment horizontal="right" indent="2"/>
    </xf>
    <xf numFmtId="9" fontId="4" fillId="2" borderId="12" xfId="2" applyNumberFormat="1" applyFont="1" applyFill="1" applyBorder="1" applyAlignment="1" applyProtection="1">
      <alignment horizontal="left"/>
    </xf>
    <xf numFmtId="0" fontId="0" fillId="2" borderId="11" xfId="0" applyFill="1" applyBorder="1" applyProtection="1"/>
    <xf numFmtId="0" fontId="6" fillId="2" borderId="0" xfId="0" applyFont="1" applyFill="1" applyBorder="1" applyAlignment="1" applyProtection="1">
      <alignment horizontal="right"/>
    </xf>
    <xf numFmtId="0" fontId="20" fillId="2" borderId="0" xfId="0" applyFont="1" applyFill="1" applyBorder="1" applyProtection="1"/>
    <xf numFmtId="0" fontId="0" fillId="2" borderId="3" xfId="2" applyNumberFormat="1" applyFont="1" applyFill="1" applyBorder="1" applyAlignment="1" applyProtection="1">
      <alignment horizontal="left"/>
    </xf>
    <xf numFmtId="0" fontId="20" fillId="2" borderId="0" xfId="0" applyFont="1" applyFill="1" applyProtection="1"/>
    <xf numFmtId="43" fontId="0" fillId="2" borderId="0" xfId="1" applyFont="1" applyFill="1" applyBorder="1" applyAlignment="1" applyProtection="1">
      <alignment horizontal="left" wrapText="1"/>
    </xf>
    <xf numFmtId="0" fontId="4" fillId="2" borderId="12" xfId="2" applyNumberFormat="1" applyFont="1" applyFill="1" applyBorder="1" applyAlignment="1" applyProtection="1">
      <alignment horizontal="left"/>
    </xf>
    <xf numFmtId="0" fontId="23" fillId="2" borderId="0" xfId="0" applyFont="1" applyFill="1" applyProtection="1"/>
    <xf numFmtId="0" fontId="0" fillId="2" borderId="12" xfId="2" applyNumberFormat="1" applyFont="1" applyFill="1" applyBorder="1" applyAlignment="1" applyProtection="1">
      <alignment horizontal="left" wrapText="1"/>
    </xf>
    <xf numFmtId="0" fontId="12" fillId="2" borderId="0" xfId="4" applyFill="1" applyProtection="1"/>
    <xf numFmtId="165" fontId="0" fillId="2" borderId="12" xfId="2" applyNumberFormat="1" applyFont="1" applyFill="1" applyBorder="1" applyAlignment="1" applyProtection="1">
      <alignment horizontal="left"/>
    </xf>
    <xf numFmtId="0" fontId="13" fillId="2" borderId="0" xfId="0" applyFont="1" applyFill="1" applyProtection="1"/>
    <xf numFmtId="0" fontId="0" fillId="0" borderId="0" xfId="0" applyAlignment="1" applyProtection="1">
      <alignment horizontal="right" indent="2"/>
    </xf>
    <xf numFmtId="0" fontId="0" fillId="2" borderId="0" xfId="0" applyFont="1" applyFill="1" applyProtection="1"/>
    <xf numFmtId="0" fontId="0" fillId="2" borderId="0" xfId="0" applyFill="1" applyAlignment="1" applyProtection="1">
      <alignment vertical="top" wrapText="1"/>
    </xf>
    <xf numFmtId="0" fontId="0" fillId="2" borderId="0" xfId="0" applyFont="1" applyFill="1" applyAlignment="1" applyProtection="1">
      <alignment horizontal="right" indent="1"/>
    </xf>
    <xf numFmtId="0" fontId="13" fillId="2" borderId="0" xfId="0" applyFont="1" applyFill="1" applyAlignment="1" applyProtection="1">
      <alignment horizontal="left" wrapText="1"/>
    </xf>
    <xf numFmtId="0" fontId="13" fillId="2" borderId="12" xfId="0" applyFont="1" applyFill="1" applyBorder="1" applyAlignment="1" applyProtection="1">
      <alignment horizontal="left" wrapText="1"/>
    </xf>
    <xf numFmtId="0" fontId="14" fillId="2" borderId="12" xfId="0" applyFont="1" applyFill="1" applyBorder="1" applyAlignment="1" applyProtection="1">
      <alignment horizontal="left" wrapText="1"/>
    </xf>
    <xf numFmtId="0" fontId="0" fillId="2" borderId="0" xfId="0" applyFont="1" applyFill="1" applyAlignment="1" applyProtection="1">
      <alignment horizontal="left"/>
    </xf>
    <xf numFmtId="0" fontId="14" fillId="2" borderId="0" xfId="0" applyFont="1" applyFill="1" applyBorder="1" applyAlignment="1" applyProtection="1">
      <alignment horizontal="left" wrapText="1"/>
    </xf>
    <xf numFmtId="0" fontId="0" fillId="2" borderId="13" xfId="0" applyFill="1" applyBorder="1" applyProtection="1"/>
    <xf numFmtId="0" fontId="0" fillId="2" borderId="11" xfId="0" applyFont="1" applyFill="1" applyBorder="1" applyProtection="1"/>
    <xf numFmtId="0" fontId="15" fillId="2" borderId="0" xfId="0" applyFont="1" applyFill="1" applyBorder="1" applyProtection="1"/>
    <xf numFmtId="0" fontId="13" fillId="2" borderId="11" xfId="0" applyFont="1" applyFill="1" applyBorder="1" applyAlignment="1" applyProtection="1">
      <alignment horizontal="left" wrapText="1"/>
    </xf>
    <xf numFmtId="0" fontId="0" fillId="2" borderId="11" xfId="2" applyNumberFormat="1" applyFont="1" applyFill="1" applyBorder="1" applyAlignment="1" applyProtection="1">
      <alignment horizontal="left"/>
    </xf>
    <xf numFmtId="0" fontId="13" fillId="2" borderId="0" xfId="0" applyFont="1" applyFill="1" applyAlignment="1" applyProtection="1">
      <alignment horizontal="left"/>
    </xf>
    <xf numFmtId="0" fontId="0" fillId="0" borderId="0" xfId="0" applyFill="1" applyAlignment="1" applyProtection="1">
      <alignment horizontal="left" vertical="top" wrapText="1"/>
    </xf>
    <xf numFmtId="0" fontId="6" fillId="9" borderId="8" xfId="0" applyFont="1" applyFill="1" applyBorder="1" applyProtection="1"/>
    <xf numFmtId="0" fontId="18" fillId="9" borderId="8" xfId="0" applyFont="1" applyFill="1" applyBorder="1" applyProtection="1"/>
    <xf numFmtId="0" fontId="18" fillId="9" borderId="8" xfId="0" applyFont="1" applyFill="1" applyBorder="1" applyAlignment="1" applyProtection="1">
      <alignment horizontal="right"/>
    </xf>
    <xf numFmtId="0" fontId="19" fillId="9" borderId="8" xfId="0" applyFont="1" applyFill="1" applyBorder="1" applyProtection="1"/>
    <xf numFmtId="0" fontId="25" fillId="8" borderId="0" xfId="0" applyFont="1" applyFill="1" applyBorder="1" applyAlignment="1" applyProtection="1">
      <alignment vertical="center"/>
    </xf>
    <xf numFmtId="166" fontId="0" fillId="2" borderId="0" xfId="2" applyNumberFormat="1" applyFont="1" applyFill="1" applyBorder="1" applyAlignment="1" applyProtection="1">
      <alignment horizontal="left"/>
    </xf>
    <xf numFmtId="0" fontId="4" fillId="2" borderId="0" xfId="2" applyNumberFormat="1" applyFont="1" applyFill="1" applyBorder="1" applyAlignment="1" applyProtection="1">
      <alignment horizontal="left"/>
    </xf>
    <xf numFmtId="0" fontId="4" fillId="2" borderId="0" xfId="0" applyFont="1" applyFill="1" applyBorder="1" applyAlignment="1" applyProtection="1">
      <alignment horizontal="left"/>
    </xf>
    <xf numFmtId="166" fontId="0" fillId="2" borderId="0" xfId="0" applyNumberFormat="1" applyFill="1" applyBorder="1" applyAlignment="1" applyProtection="1">
      <alignment horizontal="left"/>
    </xf>
    <xf numFmtId="0" fontId="28" fillId="2" borderId="0" xfId="0" applyFont="1" applyFill="1" applyBorder="1" applyProtection="1"/>
    <xf numFmtId="0" fontId="8" fillId="0" borderId="0" xfId="0" applyFont="1" applyFill="1" applyBorder="1" applyAlignment="1" applyProtection="1">
      <alignment horizontal="right"/>
    </xf>
    <xf numFmtId="14" fontId="0" fillId="0" borderId="0" xfId="2" applyNumberFormat="1" applyFont="1" applyFill="1" applyBorder="1" applyAlignment="1" applyProtection="1">
      <alignment horizontal="left"/>
    </xf>
    <xf numFmtId="9" fontId="0" fillId="2" borderId="0" xfId="2" applyNumberFormat="1" applyFont="1" applyFill="1" applyBorder="1" applyAlignment="1" applyProtection="1">
      <alignment horizontal="left"/>
    </xf>
    <xf numFmtId="0" fontId="0" fillId="0" borderId="0" xfId="0" applyFill="1" applyAlignment="1" applyProtection="1">
      <alignment vertical="top" wrapText="1"/>
    </xf>
    <xf numFmtId="9" fontId="4" fillId="2" borderId="0" xfId="2" applyNumberFormat="1" applyFont="1" applyFill="1" applyBorder="1" applyAlignment="1" applyProtection="1">
      <alignment horizontal="left"/>
    </xf>
    <xf numFmtId="0" fontId="6" fillId="2" borderId="0" xfId="0" applyFont="1" applyFill="1" applyBorder="1" applyAlignment="1" applyProtection="1">
      <alignment horizontal="right" vertical="top"/>
    </xf>
    <xf numFmtId="0" fontId="14" fillId="2" borderId="0" xfId="0" applyFont="1" applyFill="1" applyBorder="1" applyAlignment="1" applyProtection="1">
      <alignment horizontal="left"/>
    </xf>
    <xf numFmtId="0" fontId="23" fillId="2" borderId="0" xfId="0" applyFont="1" applyFill="1" applyAlignment="1" applyProtection="1">
      <alignment horizontal="left" indent="1"/>
    </xf>
    <xf numFmtId="0" fontId="2" fillId="2" borderId="13" xfId="0" applyFont="1" applyFill="1" applyBorder="1" applyAlignment="1" applyProtection="1">
      <alignment horizontal="center"/>
    </xf>
    <xf numFmtId="0" fontId="0" fillId="0" borderId="0" xfId="2" applyNumberFormat="1" applyFont="1" applyFill="1" applyBorder="1" applyAlignment="1" applyProtection="1">
      <alignment horizontal="left"/>
    </xf>
    <xf numFmtId="0" fontId="0" fillId="2" borderId="0" xfId="0" applyFill="1" applyAlignment="1" applyProtection="1">
      <alignment horizontal="left" vertical="top"/>
    </xf>
    <xf numFmtId="9" fontId="0" fillId="2" borderId="0" xfId="2" applyNumberFormat="1" applyFont="1" applyFill="1" applyBorder="1" applyAlignment="1" applyProtection="1">
      <alignment horizontal="center" vertical="center"/>
    </xf>
    <xf numFmtId="0" fontId="19" fillId="7" borderId="2" xfId="0" applyFont="1" applyFill="1" applyBorder="1" applyProtection="1"/>
    <xf numFmtId="0" fontId="19" fillId="7" borderId="2" xfId="0" applyFont="1" applyFill="1" applyBorder="1" applyAlignment="1" applyProtection="1">
      <alignment horizontal="center"/>
    </xf>
    <xf numFmtId="0" fontId="6" fillId="7" borderId="2" xfId="0" applyFont="1" applyFill="1" applyBorder="1" applyProtection="1"/>
    <xf numFmtId="3" fontId="19" fillId="6" borderId="2" xfId="0" applyNumberFormat="1" applyFont="1" applyFill="1" applyBorder="1" applyAlignment="1" applyProtection="1">
      <alignment horizontal="center"/>
    </xf>
    <xf numFmtId="0" fontId="19" fillId="7" borderId="2" xfId="0" applyFont="1" applyFill="1" applyBorder="1" applyAlignment="1" applyProtection="1">
      <alignment horizontal="right"/>
    </xf>
    <xf numFmtId="0" fontId="2" fillId="2" borderId="0" xfId="0" applyFont="1" applyFill="1" applyBorder="1" applyAlignment="1" applyProtection="1">
      <alignment horizontal="right"/>
    </xf>
    <xf numFmtId="0" fontId="2" fillId="2" borderId="0" xfId="0" applyFont="1" applyFill="1" applyBorder="1" applyAlignment="1" applyProtection="1">
      <alignment horizontal="right" indent="2"/>
    </xf>
    <xf numFmtId="0" fontId="0" fillId="0" borderId="0" xfId="0" applyFill="1" applyProtection="1"/>
    <xf numFmtId="167" fontId="0" fillId="0" borderId="0" xfId="2" applyNumberFormat="1" applyFont="1" applyFill="1" applyBorder="1" applyAlignment="1" applyProtection="1">
      <alignment horizontal="left"/>
    </xf>
    <xf numFmtId="0" fontId="0" fillId="0" borderId="11" xfId="0" applyFill="1" applyBorder="1" applyProtection="1"/>
    <xf numFmtId="167" fontId="0" fillId="0" borderId="11" xfId="2" applyNumberFormat="1" applyFont="1" applyFill="1" applyBorder="1" applyAlignment="1" applyProtection="1">
      <alignment horizontal="left"/>
    </xf>
    <xf numFmtId="0" fontId="0" fillId="2" borderId="0" xfId="0" applyFill="1" applyAlignment="1" applyProtection="1">
      <alignment vertical="center"/>
    </xf>
    <xf numFmtId="0" fontId="21" fillId="2" borderId="0" xfId="0" applyFont="1" applyFill="1" applyBorder="1" applyAlignment="1" applyProtection="1">
      <alignment horizontal="right"/>
    </xf>
    <xf numFmtId="167" fontId="0" fillId="2" borderId="0" xfId="2" applyNumberFormat="1" applyFont="1" applyFill="1" applyBorder="1" applyAlignment="1" applyProtection="1">
      <alignment horizontal="left"/>
    </xf>
    <xf numFmtId="44" fontId="0" fillId="2" borderId="0" xfId="2" applyNumberFormat="1" applyFont="1" applyFill="1" applyBorder="1" applyAlignment="1" applyProtection="1">
      <alignment horizontal="left"/>
    </xf>
    <xf numFmtId="9" fontId="0" fillId="6" borderId="2" xfId="9" applyFont="1" applyFill="1" applyBorder="1" applyAlignment="1" applyProtection="1">
      <alignment horizontal="center"/>
    </xf>
    <xf numFmtId="0" fontId="0" fillId="2" borderId="0" xfId="0" applyFont="1" applyFill="1" applyBorder="1" applyAlignment="1" applyProtection="1">
      <alignment horizontal="right"/>
    </xf>
    <xf numFmtId="164" fontId="6" fillId="16" borderId="2" xfId="2" applyNumberFormat="1" applyFont="1" applyFill="1" applyBorder="1" applyAlignment="1" applyProtection="1">
      <alignment horizontal="center"/>
      <protection locked="0"/>
    </xf>
    <xf numFmtId="169" fontId="6" fillId="3" borderId="2" xfId="2" applyNumberFormat="1" applyFont="1" applyFill="1" applyBorder="1" applyAlignment="1" applyProtection="1">
      <alignment horizontal="left"/>
      <protection locked="0"/>
    </xf>
    <xf numFmtId="0" fontId="2" fillId="2" borderId="0" xfId="0" applyFont="1" applyFill="1" applyBorder="1" applyAlignment="1" applyProtection="1">
      <alignment horizontal="center"/>
    </xf>
    <xf numFmtId="0" fontId="6" fillId="5" borderId="2" xfId="2" quotePrefix="1" applyNumberFormat="1" applyFont="1" applyFill="1" applyBorder="1" applyAlignment="1" applyProtection="1">
      <alignment horizontal="center"/>
      <protection locked="0"/>
    </xf>
    <xf numFmtId="0" fontId="6" fillId="3" borderId="2" xfId="2" applyNumberFormat="1" applyFont="1" applyFill="1" applyBorder="1" applyAlignment="1" applyProtection="1">
      <alignment horizontal="center"/>
      <protection locked="0"/>
    </xf>
    <xf numFmtId="49" fontId="6" fillId="5" borderId="2" xfId="2" applyNumberFormat="1" applyFont="1" applyFill="1" applyBorder="1" applyAlignment="1" applyProtection="1">
      <alignment horizontal="center"/>
      <protection locked="0"/>
    </xf>
    <xf numFmtId="165" fontId="6" fillId="3" borderId="2" xfId="2" applyNumberFormat="1" applyFont="1" applyFill="1" applyBorder="1" applyAlignment="1" applyProtection="1">
      <alignment horizontal="center"/>
      <protection locked="0"/>
    </xf>
    <xf numFmtId="14" fontId="6" fillId="6" borderId="2" xfId="2" applyNumberFormat="1" applyFont="1" applyFill="1" applyBorder="1" applyAlignment="1" applyProtection="1">
      <alignment horizontal="center"/>
    </xf>
    <xf numFmtId="164" fontId="6" fillId="6" borderId="2" xfId="5" applyNumberFormat="1" applyFont="1" applyFill="1" applyBorder="1" applyAlignment="1" applyProtection="1">
      <alignment horizontal="center"/>
    </xf>
    <xf numFmtId="0" fontId="6" fillId="2" borderId="0" xfId="0" applyFont="1" applyFill="1" applyProtection="1"/>
    <xf numFmtId="0" fontId="6" fillId="2" borderId="0" xfId="2" applyNumberFormat="1" applyFont="1" applyFill="1" applyBorder="1" applyAlignment="1" applyProtection="1">
      <alignment horizontal="left"/>
    </xf>
    <xf numFmtId="0" fontId="6" fillId="2" borderId="0" xfId="0" applyFont="1" applyFill="1" applyAlignment="1" applyProtection="1">
      <alignment horizontal="right"/>
    </xf>
    <xf numFmtId="0" fontId="6" fillId="2" borderId="1" xfId="2" applyNumberFormat="1" applyFont="1" applyFill="1" applyBorder="1" applyAlignment="1" applyProtection="1">
      <alignment horizontal="left"/>
    </xf>
    <xf numFmtId="0" fontId="6" fillId="2" borderId="0" xfId="0" applyFont="1" applyFill="1" applyBorder="1" applyAlignment="1" applyProtection="1">
      <alignment horizontal="left"/>
    </xf>
    <xf numFmtId="0" fontId="0" fillId="2" borderId="0" xfId="0" applyFill="1" applyAlignment="1">
      <alignment horizontal="left" vertical="top"/>
    </xf>
    <xf numFmtId="0" fontId="2" fillId="2" borderId="0" xfId="0" applyFont="1" applyFill="1" applyBorder="1" applyAlignment="1" applyProtection="1">
      <alignment horizontal="center"/>
    </xf>
    <xf numFmtId="1" fontId="6" fillId="3" borderId="2" xfId="1" applyNumberFormat="1" applyFont="1" applyFill="1" applyBorder="1" applyAlignment="1" applyProtection="1">
      <alignment horizontal="left"/>
      <protection locked="0"/>
    </xf>
    <xf numFmtId="0" fontId="40" fillId="2" borderId="0" xfId="3" applyFont="1" applyFill="1" applyAlignment="1" applyProtection="1">
      <alignment wrapText="1"/>
    </xf>
    <xf numFmtId="0" fontId="0" fillId="2" borderId="0" xfId="0" applyFont="1" applyFill="1" applyBorder="1" applyProtection="1"/>
    <xf numFmtId="9" fontId="6" fillId="6" borderId="2" xfId="9" applyFont="1" applyFill="1" applyBorder="1" applyAlignment="1" applyProtection="1">
      <alignment horizontal="center"/>
      <protection locked="0"/>
    </xf>
    <xf numFmtId="168" fontId="6" fillId="6" borderId="2" xfId="2" applyNumberFormat="1" applyFont="1" applyFill="1" applyBorder="1" applyAlignment="1" applyProtection="1">
      <alignment horizontal="center"/>
      <protection locked="0"/>
    </xf>
    <xf numFmtId="42" fontId="6" fillId="17" borderId="2" xfId="2" applyNumberFormat="1" applyFont="1" applyFill="1" applyBorder="1" applyAlignment="1" applyProtection="1">
      <alignment horizontal="center"/>
      <protection locked="0"/>
    </xf>
    <xf numFmtId="1" fontId="6" fillId="17" borderId="2" xfId="2" applyNumberFormat="1" applyFont="1" applyFill="1" applyBorder="1" applyAlignment="1" applyProtection="1">
      <alignment horizontal="center"/>
      <protection locked="0"/>
    </xf>
    <xf numFmtId="0" fontId="41" fillId="2" borderId="0" xfId="0" applyFont="1" applyFill="1" applyBorder="1" applyAlignment="1" applyProtection="1">
      <alignment horizontal="left"/>
    </xf>
    <xf numFmtId="0" fontId="6" fillId="17" borderId="2" xfId="2" applyNumberFormat="1" applyFont="1" applyFill="1" applyBorder="1" applyAlignment="1" applyProtection="1">
      <alignment horizontal="left"/>
      <protection locked="0"/>
    </xf>
    <xf numFmtId="0" fontId="2" fillId="2" borderId="0" xfId="0" applyFont="1" applyFill="1" applyBorder="1" applyAlignment="1" applyProtection="1">
      <alignment horizontal="center"/>
    </xf>
    <xf numFmtId="0" fontId="0" fillId="0" borderId="0" xfId="0" applyFill="1" applyAlignment="1" applyProtection="1">
      <alignment horizontal="left" vertical="top" wrapText="1"/>
    </xf>
    <xf numFmtId="0" fontId="6" fillId="5" borderId="2" xfId="2" applyNumberFormat="1" applyFont="1" applyFill="1" applyBorder="1" applyAlignment="1" applyProtection="1">
      <alignment horizontal="center"/>
      <protection locked="0"/>
    </xf>
    <xf numFmtId="0" fontId="40" fillId="2" borderId="0" xfId="3" applyFont="1" applyFill="1" applyAlignment="1" applyProtection="1"/>
    <xf numFmtId="1" fontId="6" fillId="17" borderId="2" xfId="2" applyNumberFormat="1" applyFont="1" applyFill="1" applyBorder="1" applyAlignment="1" applyProtection="1">
      <alignment horizontal="left"/>
      <protection locked="0"/>
    </xf>
    <xf numFmtId="0" fontId="17" fillId="2" borderId="0" xfId="0" applyFont="1" applyFill="1"/>
    <xf numFmtId="0" fontId="6" fillId="2" borderId="0" xfId="0" applyFont="1" applyFill="1" applyAlignment="1">
      <alignment horizontal="left"/>
    </xf>
    <xf numFmtId="0" fontId="2" fillId="2" borderId="0" xfId="0" applyFont="1" applyFill="1" applyBorder="1" applyAlignment="1" applyProtection="1">
      <alignment horizontal="center"/>
    </xf>
    <xf numFmtId="14" fontId="6" fillId="3" borderId="2" xfId="2" applyNumberFormat="1" applyFont="1" applyFill="1" applyBorder="1" applyAlignment="1" applyProtection="1">
      <alignment horizontal="left"/>
      <protection locked="0"/>
    </xf>
    <xf numFmtId="0" fontId="6" fillId="0" borderId="3" xfId="0" applyFont="1" applyFill="1" applyBorder="1"/>
    <xf numFmtId="0" fontId="13" fillId="2" borderId="0" xfId="0" applyFont="1" applyFill="1" applyBorder="1" applyAlignment="1" applyProtection="1">
      <alignment horizontal="left" wrapText="1"/>
    </xf>
    <xf numFmtId="0" fontId="0" fillId="0" borderId="0" xfId="0" applyFill="1" applyBorder="1" applyProtection="1"/>
    <xf numFmtId="0" fontId="2" fillId="2" borderId="12" xfId="0" applyFont="1" applyFill="1" applyBorder="1" applyAlignment="1" applyProtection="1">
      <alignment horizontal="center"/>
    </xf>
    <xf numFmtId="0" fontId="0" fillId="0" borderId="12" xfId="0" applyFill="1" applyBorder="1" applyProtection="1"/>
    <xf numFmtId="0" fontId="6" fillId="2" borderId="12" xfId="0" applyFont="1" applyFill="1" applyBorder="1" applyAlignment="1" applyProtection="1">
      <alignment horizontal="right"/>
    </xf>
    <xf numFmtId="0" fontId="0" fillId="2" borderId="0" xfId="0" applyFont="1" applyFill="1" applyBorder="1" applyAlignment="1" applyProtection="1">
      <alignment horizontal="left"/>
    </xf>
    <xf numFmtId="0" fontId="0" fillId="2" borderId="0" xfId="0" applyFill="1" applyAlignment="1" applyProtection="1">
      <alignment horizontal="left" vertical="center"/>
    </xf>
    <xf numFmtId="1" fontId="6" fillId="3" borderId="0" xfId="2" applyNumberFormat="1" applyFont="1" applyFill="1" applyBorder="1" applyAlignment="1" applyProtection="1">
      <alignment horizontal="right"/>
      <protection locked="0"/>
    </xf>
    <xf numFmtId="10" fontId="6" fillId="3" borderId="2" xfId="2" applyNumberFormat="1" applyFont="1" applyFill="1" applyBorder="1" applyAlignment="1" applyProtection="1">
      <alignment horizontal="right"/>
      <protection locked="0"/>
    </xf>
    <xf numFmtId="0" fontId="2" fillId="2" borderId="13" xfId="0" applyFont="1" applyFill="1" applyBorder="1" applyAlignment="1" applyProtection="1">
      <alignment horizontal="right"/>
    </xf>
    <xf numFmtId="169" fontId="6" fillId="6" borderId="2" xfId="2" applyNumberFormat="1" applyFont="1" applyFill="1" applyBorder="1" applyAlignment="1" applyProtection="1">
      <alignment horizontal="left"/>
    </xf>
    <xf numFmtId="0" fontId="42" fillId="0" borderId="0" xfId="0" applyFont="1"/>
    <xf numFmtId="49" fontId="6" fillId="5" borderId="2" xfId="0" applyNumberFormat="1" applyFont="1" applyFill="1" applyBorder="1" applyAlignment="1" applyProtection="1">
      <alignment horizontal="center" vertical="center"/>
      <protection locked="0"/>
    </xf>
    <xf numFmtId="49" fontId="6" fillId="16" borderId="2" xfId="2" applyNumberFormat="1" applyFont="1" applyFill="1" applyBorder="1" applyAlignment="1" applyProtection="1">
      <alignment horizontal="center"/>
      <protection locked="0"/>
    </xf>
    <xf numFmtId="0" fontId="2" fillId="2" borderId="0" xfId="0" applyFont="1" applyFill="1" applyBorder="1" applyAlignment="1" applyProtection="1">
      <alignment horizontal="center"/>
    </xf>
    <xf numFmtId="0" fontId="0" fillId="2" borderId="0" xfId="0" applyFill="1" applyAlignment="1" applyProtection="1">
      <alignment horizontal="right"/>
    </xf>
    <xf numFmtId="0" fontId="2" fillId="2" borderId="0" xfId="0" applyFont="1" applyFill="1" applyBorder="1" applyAlignment="1" applyProtection="1">
      <alignment horizontal="center"/>
    </xf>
    <xf numFmtId="0" fontId="20" fillId="0" borderId="0" xfId="0" applyFont="1"/>
    <xf numFmtId="0" fontId="0" fillId="2" borderId="0" xfId="0" applyFill="1" applyAlignment="1" applyProtection="1">
      <alignment vertical="center" wrapText="1"/>
    </xf>
    <xf numFmtId="0" fontId="0" fillId="2" borderId="12" xfId="0" applyFont="1" applyFill="1" applyBorder="1" applyAlignment="1" applyProtection="1"/>
    <xf numFmtId="0" fontId="27" fillId="2" borderId="0" xfId="0" applyFont="1" applyFill="1" applyBorder="1" applyAlignment="1" applyProtection="1">
      <alignment horizontal="center" vertical="center"/>
    </xf>
    <xf numFmtId="0" fontId="3" fillId="0" borderId="0" xfId="0" applyFont="1" applyAlignment="1">
      <alignment horizontal="center"/>
    </xf>
    <xf numFmtId="0" fontId="6" fillId="18" borderId="2" xfId="1" applyNumberFormat="1" applyFont="1" applyFill="1" applyBorder="1" applyAlignment="1" applyProtection="1">
      <alignment horizontal="left"/>
      <protection locked="0"/>
    </xf>
    <xf numFmtId="0" fontId="13" fillId="2" borderId="18" xfId="0" applyFont="1" applyFill="1" applyBorder="1" applyAlignment="1" applyProtection="1">
      <alignment horizontal="left" wrapText="1"/>
    </xf>
    <xf numFmtId="0" fontId="0" fillId="7" borderId="2" xfId="8" applyFont="1" applyFill="1" applyBorder="1" applyAlignment="1" applyProtection="1">
      <alignment horizontal="center"/>
    </xf>
    <xf numFmtId="0" fontId="0" fillId="7" borderId="2" xfId="0" applyFill="1" applyBorder="1" applyAlignment="1" applyProtection="1">
      <alignment horizontal="center"/>
    </xf>
    <xf numFmtId="0" fontId="0" fillId="2" borderId="18" xfId="0" applyFill="1" applyBorder="1" applyProtection="1"/>
    <xf numFmtId="0" fontId="0" fillId="2" borderId="19" xfId="0" applyFill="1" applyBorder="1" applyProtection="1"/>
    <xf numFmtId="0" fontId="13" fillId="2" borderId="13" xfId="0" applyFont="1" applyFill="1" applyBorder="1" applyAlignment="1" applyProtection="1">
      <alignment horizontal="left" wrapText="1"/>
    </xf>
    <xf numFmtId="0" fontId="6" fillId="2" borderId="3" xfId="0" applyFont="1" applyFill="1" applyBorder="1" applyProtection="1"/>
    <xf numFmtId="0" fontId="14" fillId="2" borderId="13" xfId="0" applyFont="1" applyFill="1" applyBorder="1" applyAlignment="1" applyProtection="1">
      <alignment horizontal="left" wrapText="1"/>
    </xf>
    <xf numFmtId="0" fontId="0" fillId="2" borderId="0" xfId="0" applyFill="1" applyAlignment="1">
      <alignment horizontal="left" vertical="top" wrapText="1"/>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xf>
    <xf numFmtId="0" fontId="0" fillId="4" borderId="2" xfId="0" applyFill="1" applyBorder="1" applyAlignment="1">
      <alignment horizontal="left" vertical="top"/>
    </xf>
    <xf numFmtId="0" fontId="0" fillId="3" borderId="2" xfId="0" applyFill="1" applyBorder="1" applyAlignment="1"/>
    <xf numFmtId="0" fontId="0" fillId="2" borderId="0" xfId="0" applyFill="1" applyAlignment="1"/>
    <xf numFmtId="0" fontId="0" fillId="5" borderId="2" xfId="0" applyFill="1" applyBorder="1" applyAlignment="1"/>
    <xf numFmtId="0" fontId="0" fillId="6" borderId="2" xfId="0" applyFill="1" applyBorder="1" applyAlignment="1"/>
    <xf numFmtId="0" fontId="20" fillId="2" borderId="12" xfId="0" applyFont="1" applyFill="1" applyBorder="1" applyProtection="1"/>
    <xf numFmtId="0" fontId="3" fillId="2" borderId="0" xfId="0" applyFont="1" applyFill="1" applyBorder="1" applyAlignment="1" applyProtection="1">
      <alignment vertical="top"/>
    </xf>
    <xf numFmtId="0" fontId="20" fillId="2" borderId="0" xfId="0" applyFont="1" applyFill="1" applyBorder="1" applyAlignment="1" applyProtection="1">
      <alignment horizontal="left"/>
    </xf>
    <xf numFmtId="0" fontId="0" fillId="2" borderId="0" xfId="0" applyFont="1" applyFill="1" applyBorder="1" applyAlignment="1" applyProtection="1"/>
    <xf numFmtId="0" fontId="2" fillId="2" borderId="0" xfId="0" applyFont="1" applyFill="1" applyBorder="1" applyAlignment="1" applyProtection="1">
      <alignment horizontal="center"/>
    </xf>
    <xf numFmtId="0" fontId="43" fillId="2" borderId="0" xfId="0" applyFont="1" applyFill="1" applyAlignment="1" applyProtection="1">
      <alignment horizontal="left" indent="1"/>
    </xf>
    <xf numFmtId="42" fontId="6" fillId="2" borderId="0" xfId="2" applyNumberFormat="1" applyFont="1" applyFill="1" applyBorder="1" applyAlignment="1" applyProtection="1">
      <alignment horizontal="left"/>
      <protection locked="0"/>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xf>
    <xf numFmtId="0" fontId="0" fillId="0" borderId="0" xfId="0" applyFill="1" applyAlignment="1" applyProtection="1">
      <alignment horizontal="left" vertical="top" wrapText="1"/>
    </xf>
    <xf numFmtId="0" fontId="44" fillId="2" borderId="0" xfId="0" applyFont="1" applyFill="1" applyProtection="1"/>
    <xf numFmtId="0" fontId="45" fillId="2" borderId="0" xfId="0" applyFont="1" applyFill="1" applyProtection="1"/>
    <xf numFmtId="0" fontId="46" fillId="0" borderId="0" xfId="54" applyFont="1"/>
    <xf numFmtId="0" fontId="47" fillId="0" borderId="0" xfId="54" applyFont="1"/>
    <xf numFmtId="0" fontId="48" fillId="0" borderId="0" xfId="0" applyFont="1"/>
    <xf numFmtId="0" fontId="46" fillId="19" borderId="0" xfId="54" applyFont="1" applyFill="1"/>
    <xf numFmtId="44" fontId="47" fillId="19" borderId="0" xfId="2" applyFont="1" applyFill="1"/>
    <xf numFmtId="0" fontId="47" fillId="19" borderId="0" xfId="54" applyFont="1" applyFill="1"/>
    <xf numFmtId="44" fontId="46" fillId="19" borderId="0" xfId="2" applyFont="1" applyFill="1"/>
    <xf numFmtId="0" fontId="48" fillId="19" borderId="0" xfId="0" applyFont="1" applyFill="1"/>
    <xf numFmtId="44" fontId="47" fillId="0" borderId="0" xfId="2" applyFont="1"/>
    <xf numFmtId="44" fontId="46" fillId="0" borderId="0" xfId="2" applyFont="1"/>
    <xf numFmtId="169" fontId="6" fillId="3" borderId="0" xfId="2" applyNumberFormat="1" applyFont="1" applyFill="1" applyBorder="1" applyAlignment="1" applyProtection="1">
      <alignment horizontal="left"/>
      <protection locked="0"/>
    </xf>
    <xf numFmtId="44" fontId="6" fillId="6" borderId="2" xfId="2" applyNumberFormat="1" applyFont="1" applyFill="1" applyBorder="1" applyAlignment="1" applyProtection="1">
      <alignment horizontal="left"/>
    </xf>
    <xf numFmtId="0" fontId="3" fillId="2" borderId="0" xfId="0" applyFont="1" applyFill="1" applyBorder="1" applyAlignment="1" applyProtection="1">
      <alignment horizontal="center"/>
    </xf>
    <xf numFmtId="0" fontId="6" fillId="20" borderId="2" xfId="9" applyNumberFormat="1" applyFont="1" applyFill="1" applyBorder="1" applyAlignment="1" applyProtection="1">
      <alignment horizontal="center" vertical="top" wrapText="1"/>
    </xf>
    <xf numFmtId="9" fontId="6" fillId="20" borderId="2" xfId="9" applyFont="1" applyFill="1" applyBorder="1" applyAlignment="1" applyProtection="1">
      <alignment horizontal="center" vertical="top" wrapText="1"/>
    </xf>
    <xf numFmtId="0" fontId="18" fillId="9" borderId="0" xfId="0" applyFont="1" applyFill="1" applyBorder="1" applyAlignment="1" applyProtection="1">
      <alignment horizontal="right"/>
    </xf>
    <xf numFmtId="0" fontId="6" fillId="2" borderId="3" xfId="0" applyFont="1" applyFill="1" applyBorder="1" applyAlignment="1" applyProtection="1">
      <alignment horizontal="left" wrapText="1"/>
    </xf>
    <xf numFmtId="0" fontId="49" fillId="2" borderId="0" xfId="0" applyFont="1" applyFill="1" applyProtection="1"/>
    <xf numFmtId="0" fontId="44" fillId="2" borderId="0" xfId="0" applyFont="1" applyFill="1" applyAlignment="1" applyProtection="1"/>
    <xf numFmtId="0" fontId="3" fillId="0" borderId="0" xfId="0" applyFont="1" applyFill="1" applyBorder="1" applyAlignment="1" applyProtection="1">
      <alignment vertical="top" wrapText="1"/>
    </xf>
    <xf numFmtId="0" fontId="50" fillId="0" borderId="0" xfId="0" applyFont="1" applyAlignment="1">
      <alignment horizontal="left"/>
    </xf>
    <xf numFmtId="0" fontId="51" fillId="2" borderId="0" xfId="0" applyFont="1" applyFill="1" applyBorder="1" applyProtection="1"/>
    <xf numFmtId="0" fontId="50" fillId="0" borderId="0" xfId="0" applyFont="1" applyAlignment="1">
      <alignment vertical="center" wrapText="1"/>
    </xf>
    <xf numFmtId="49" fontId="0" fillId="2" borderId="2" xfId="0" applyNumberFormat="1" applyFill="1" applyBorder="1" applyProtection="1"/>
    <xf numFmtId="0" fontId="52" fillId="2" borderId="0" xfId="0" applyFont="1" applyFill="1" applyAlignment="1" applyProtection="1">
      <alignment horizontal="left" indent="1"/>
    </xf>
    <xf numFmtId="0" fontId="9" fillId="2" borderId="0" xfId="0" applyFont="1" applyFill="1" applyAlignment="1" applyProtection="1">
      <alignment horizontal="left" indent="1"/>
    </xf>
    <xf numFmtId="44" fontId="6" fillId="20" borderId="2" xfId="2" applyFont="1" applyFill="1" applyBorder="1" applyAlignment="1" applyProtection="1">
      <alignment horizontal="center" vertical="top" wrapText="1"/>
    </xf>
    <xf numFmtId="0" fontId="6" fillId="2" borderId="0" xfId="0" applyFont="1" applyFill="1" applyAlignment="1" applyProtection="1">
      <alignment horizontal="center" vertical="center"/>
    </xf>
    <xf numFmtId="0" fontId="6" fillId="0" borderId="0" xfId="0" applyFont="1"/>
    <xf numFmtId="0" fontId="6" fillId="0" borderId="17" xfId="0" applyFont="1" applyBorder="1"/>
    <xf numFmtId="0" fontId="6" fillId="0" borderId="3" xfId="0" applyFont="1" applyBorder="1"/>
    <xf numFmtId="0" fontId="19" fillId="0" borderId="3" xfId="0" applyFont="1" applyBorder="1"/>
    <xf numFmtId="49" fontId="6" fillId="0" borderId="0" xfId="0" applyNumberFormat="1" applyFont="1"/>
    <xf numFmtId="0" fontId="6" fillId="0" borderId="0" xfId="0" applyFont="1" applyAlignment="1">
      <alignment horizontal="left"/>
    </xf>
    <xf numFmtId="0" fontId="6" fillId="0" borderId="0" xfId="0" applyFont="1" applyAlignment="1">
      <alignment horizontal="left" indent="1"/>
    </xf>
    <xf numFmtId="0" fontId="6" fillId="0" borderId="3" xfId="0" applyFont="1" applyBorder="1" applyAlignment="1">
      <alignment horizontal="left"/>
    </xf>
    <xf numFmtId="0" fontId="6" fillId="0" borderId="0" xfId="0" applyNumberFormat="1" applyFont="1" applyFill="1" applyAlignment="1">
      <alignment horizontal="right"/>
    </xf>
    <xf numFmtId="0" fontId="6" fillId="0" borderId="0" xfId="9" applyNumberFormat="1" applyFont="1" applyFill="1" applyAlignment="1">
      <alignment horizontal="right"/>
    </xf>
    <xf numFmtId="0" fontId="6" fillId="0" borderId="3" xfId="0" applyNumberFormat="1" applyFont="1" applyFill="1" applyBorder="1" applyAlignment="1">
      <alignment horizontal="right"/>
    </xf>
    <xf numFmtId="0" fontId="6" fillId="0" borderId="0" xfId="0" applyNumberFormat="1" applyFont="1" applyFill="1"/>
    <xf numFmtId="0" fontId="6" fillId="0" borderId="0" xfId="0" applyNumberFormat="1" applyFont="1" applyFill="1" applyAlignment="1">
      <alignment horizontal="left"/>
    </xf>
    <xf numFmtId="0" fontId="6" fillId="0" borderId="3" xfId="0" applyNumberFormat="1" applyFont="1" applyFill="1" applyBorder="1"/>
    <xf numFmtId="0" fontId="6" fillId="0" borderId="17" xfId="0" applyNumberFormat="1" applyFont="1" applyFill="1" applyBorder="1"/>
    <xf numFmtId="0" fontId="6" fillId="0" borderId="17" xfId="0" applyNumberFormat="1" applyFont="1" applyFill="1" applyBorder="1" applyAlignment="1">
      <alignment horizontal="right"/>
    </xf>
    <xf numFmtId="0" fontId="19" fillId="0" borderId="14" xfId="0" applyFont="1" applyBorder="1" applyAlignment="1">
      <alignment horizontal="center"/>
    </xf>
    <xf numFmtId="0" fontId="19" fillId="0" borderId="14" xfId="0" applyNumberFormat="1" applyFont="1" applyFill="1" applyBorder="1" applyAlignment="1">
      <alignment horizontal="center"/>
    </xf>
    <xf numFmtId="49" fontId="6" fillId="0" borderId="0" xfId="0" applyNumberFormat="1" applyFont="1" applyFill="1"/>
    <xf numFmtId="49" fontId="6" fillId="0" borderId="0" xfId="0" applyNumberFormat="1" applyFont="1" applyFill="1" applyAlignment="1">
      <alignment horizontal="right"/>
    </xf>
    <xf numFmtId="0" fontId="6" fillId="0" borderId="0" xfId="0" applyFont="1" applyBorder="1"/>
    <xf numFmtId="3" fontId="6" fillId="0" borderId="0" xfId="0" applyNumberFormat="1" applyFont="1" applyBorder="1"/>
    <xf numFmtId="9" fontId="6" fillId="3" borderId="2" xfId="9" applyFont="1" applyFill="1" applyBorder="1" applyAlignment="1" applyProtection="1">
      <alignment horizontal="left"/>
      <protection locked="0"/>
    </xf>
    <xf numFmtId="9" fontId="6" fillId="3" borderId="2" xfId="9" applyFont="1" applyFill="1" applyBorder="1" applyAlignment="1" applyProtection="1">
      <alignment horizontal="right"/>
      <protection locked="0"/>
    </xf>
    <xf numFmtId="14" fontId="6" fillId="3" borderId="2" xfId="9" applyNumberFormat="1" applyFont="1" applyFill="1" applyBorder="1" applyAlignment="1" applyProtection="1">
      <alignment horizontal="left"/>
      <protection locked="0"/>
    </xf>
    <xf numFmtId="0" fontId="2" fillId="2" borderId="0" xfId="0" applyFont="1" applyFill="1" applyBorder="1" applyAlignment="1" applyProtection="1">
      <alignment horizontal="center"/>
    </xf>
    <xf numFmtId="0" fontId="6" fillId="0" borderId="0" xfId="0" applyFont="1" applyFill="1" applyBorder="1"/>
    <xf numFmtId="3" fontId="6" fillId="0" borderId="0" xfId="0" applyNumberFormat="1" applyFont="1" applyFill="1" applyBorder="1"/>
    <xf numFmtId="0" fontId="6" fillId="0" borderId="0" xfId="0" applyNumberFormat="1" applyFont="1" applyFill="1" applyBorder="1" applyAlignment="1">
      <alignment horizontal="right"/>
    </xf>
    <xf numFmtId="0" fontId="19" fillId="0" borderId="1" xfId="0" applyFont="1" applyBorder="1"/>
    <xf numFmtId="0" fontId="6" fillId="0" borderId="1" xfId="0" applyFont="1" applyBorder="1"/>
    <xf numFmtId="0" fontId="6" fillId="0" borderId="1" xfId="0" applyNumberFormat="1" applyFont="1" applyFill="1" applyBorder="1" applyAlignment="1">
      <alignment horizontal="right"/>
    </xf>
    <xf numFmtId="0" fontId="6" fillId="0" borderId="0" xfId="0" applyFont="1" applyFill="1"/>
    <xf numFmtId="0" fontId="0" fillId="0" borderId="0" xfId="0" applyFill="1"/>
    <xf numFmtId="0" fontId="0" fillId="2" borderId="0" xfId="2" applyNumberFormat="1" applyFont="1" applyFill="1" applyBorder="1" applyAlignment="1" applyProtection="1">
      <alignment horizontal="center"/>
    </xf>
    <xf numFmtId="0" fontId="0" fillId="2" borderId="0" xfId="0" applyFill="1" applyAlignment="1" applyProtection="1">
      <alignment horizontal="center"/>
    </xf>
    <xf numFmtId="0" fontId="0" fillId="2" borderId="0" xfId="0" applyFont="1" applyFill="1" applyBorder="1" applyAlignment="1" applyProtection="1">
      <alignment horizontal="center"/>
    </xf>
    <xf numFmtId="44" fontId="0" fillId="2" borderId="0" xfId="2" applyNumberFormat="1" applyFont="1" applyFill="1" applyBorder="1" applyAlignment="1" applyProtection="1">
      <alignment horizontal="center"/>
    </xf>
    <xf numFmtId="44" fontId="6" fillId="3" borderId="2" xfId="2" applyNumberFormat="1" applyFont="1" applyFill="1" applyBorder="1" applyAlignment="1" applyProtection="1">
      <alignment horizontal="center"/>
      <protection locked="0"/>
    </xf>
    <xf numFmtId="0" fontId="0" fillId="2" borderId="0" xfId="0" applyFont="1" applyFill="1" applyAlignment="1" applyProtection="1">
      <alignment horizontal="center"/>
    </xf>
    <xf numFmtId="14" fontId="6" fillId="3" borderId="2" xfId="2" applyNumberFormat="1" applyFont="1" applyFill="1" applyBorder="1" applyAlignment="1" applyProtection="1">
      <alignment horizontal="center"/>
      <protection locked="0"/>
    </xf>
    <xf numFmtId="0" fontId="2" fillId="2" borderId="0" xfId="0" applyFont="1" applyFill="1" applyBorder="1" applyAlignment="1" applyProtection="1">
      <alignment horizontal="center"/>
    </xf>
    <xf numFmtId="0" fontId="0" fillId="0" borderId="0" xfId="0" applyBorder="1" applyAlignment="1">
      <alignment vertical="center"/>
    </xf>
    <xf numFmtId="0" fontId="0" fillId="0" borderId="0" xfId="0" applyBorder="1"/>
    <xf numFmtId="0" fontId="6" fillId="21" borderId="0" xfId="0" applyFont="1" applyFill="1" applyBorder="1"/>
    <xf numFmtId="0" fontId="0" fillId="21" borderId="0" xfId="0" applyFill="1" applyBorder="1" applyAlignment="1">
      <alignment vertical="center"/>
    </xf>
    <xf numFmtId="0" fontId="6" fillId="21" borderId="0" xfId="0" applyNumberFormat="1" applyFont="1" applyFill="1" applyBorder="1" applyAlignment="1">
      <alignment horizontal="right"/>
    </xf>
    <xf numFmtId="44" fontId="6" fillId="0" borderId="0" xfId="0" applyNumberFormat="1" applyFont="1" applyFill="1" applyBorder="1" applyAlignment="1">
      <alignment horizontal="right"/>
    </xf>
    <xf numFmtId="0" fontId="6" fillId="17" borderId="2" xfId="6" applyNumberFormat="1" applyFont="1" applyFill="1" applyBorder="1" applyAlignment="1" applyProtection="1">
      <alignment horizontal="center" wrapText="1"/>
      <protection locked="0"/>
    </xf>
    <xf numFmtId="0" fontId="6" fillId="17" borderId="2" xfId="6" applyNumberFormat="1" applyFont="1" applyFill="1" applyBorder="1" applyAlignment="1" applyProtection="1">
      <alignment horizontal="center"/>
      <protection locked="0"/>
    </xf>
    <xf numFmtId="0" fontId="6" fillId="21" borderId="3" xfId="0" applyFont="1" applyFill="1" applyBorder="1"/>
    <xf numFmtId="0" fontId="6" fillId="2" borderId="0" xfId="0" applyFont="1" applyFill="1" applyBorder="1" applyAlignment="1" applyProtection="1">
      <alignment horizontal="left" vertical="center"/>
    </xf>
    <xf numFmtId="169" fontId="6" fillId="16" borderId="2" xfId="2" applyNumberFormat="1" applyFont="1" applyFill="1" applyBorder="1" applyAlignment="1" applyProtection="1">
      <alignment vertical="top" wrapText="1"/>
      <protection locked="0"/>
    </xf>
    <xf numFmtId="0" fontId="6" fillId="8"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19" fillId="2" borderId="0" xfId="0" applyFont="1" applyFill="1" applyBorder="1" applyAlignment="1" applyProtection="1">
      <alignment horizontal="center" vertical="center"/>
    </xf>
    <xf numFmtId="167" fontId="0" fillId="2" borderId="0" xfId="2" applyNumberFormat="1"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2" applyNumberFormat="1" applyFont="1" applyFill="1" applyBorder="1" applyAlignment="1" applyProtection="1">
      <alignment horizontal="center" vertical="center"/>
    </xf>
    <xf numFmtId="164" fontId="6" fillId="16" borderId="2" xfId="2" applyNumberFormat="1" applyFont="1" applyFill="1" applyBorder="1" applyAlignment="1" applyProtection="1">
      <alignment horizontal="center" vertical="center"/>
      <protection locked="0"/>
    </xf>
    <xf numFmtId="169" fontId="6" fillId="6" borderId="2" xfId="2" applyNumberFormat="1" applyFont="1" applyFill="1" applyBorder="1" applyAlignment="1" applyProtection="1">
      <alignment horizontal="center" vertical="center"/>
    </xf>
    <xf numFmtId="44" fontId="0" fillId="2" borderId="0" xfId="2" applyNumberFormat="1" applyFont="1" applyFill="1" applyBorder="1" applyAlignment="1" applyProtection="1">
      <alignment horizontal="center" vertical="center"/>
    </xf>
    <xf numFmtId="44" fontId="6" fillId="3" borderId="2" xfId="2" applyNumberFormat="1" applyFont="1" applyFill="1" applyBorder="1" applyAlignment="1" applyProtection="1">
      <alignment horizontal="center" vertical="center"/>
      <protection locked="0"/>
    </xf>
    <xf numFmtId="0" fontId="0" fillId="2" borderId="0" xfId="0" applyFont="1" applyFill="1" applyAlignment="1" applyProtection="1">
      <alignment horizontal="center" vertical="center"/>
    </xf>
    <xf numFmtId="2" fontId="6" fillId="6" borderId="2" xfId="2" applyNumberFormat="1" applyFont="1" applyFill="1" applyBorder="1" applyAlignment="1" applyProtection="1">
      <alignment horizontal="center" vertical="center"/>
    </xf>
    <xf numFmtId="14" fontId="6" fillId="3" borderId="2" xfId="2"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44" fontId="6" fillId="6" borderId="2" xfId="2" applyNumberFormat="1" applyFont="1" applyFill="1" applyBorder="1" applyAlignment="1" applyProtection="1">
      <alignment horizontal="center" vertical="center"/>
    </xf>
    <xf numFmtId="169" fontId="6" fillId="3" borderId="0" xfId="2" applyNumberFormat="1" applyFont="1" applyFill="1" applyBorder="1" applyAlignment="1" applyProtection="1">
      <alignment horizontal="center" vertical="center"/>
      <protection locked="0"/>
    </xf>
    <xf numFmtId="164" fontId="6" fillId="16" borderId="2" xfId="2" applyNumberFormat="1" applyFont="1" applyFill="1" applyBorder="1" applyAlignment="1" applyProtection="1">
      <alignment horizontal="center" vertical="center" wrapText="1"/>
      <protection locked="0"/>
    </xf>
    <xf numFmtId="0" fontId="6" fillId="20" borderId="2" xfId="9" applyNumberFormat="1" applyFont="1" applyFill="1" applyBorder="1" applyAlignment="1" applyProtection="1">
      <alignment horizontal="center" vertical="center" wrapText="1"/>
    </xf>
    <xf numFmtId="9" fontId="6" fillId="20" borderId="2" xfId="9" applyFont="1" applyFill="1" applyBorder="1" applyAlignment="1" applyProtection="1">
      <alignment horizontal="center" vertical="center" wrapText="1"/>
    </xf>
    <xf numFmtId="0" fontId="19" fillId="9" borderId="8" xfId="0" applyFont="1" applyFill="1" applyBorder="1" applyAlignment="1" applyProtection="1">
      <alignment horizontal="center" vertical="center"/>
    </xf>
    <xf numFmtId="0" fontId="6" fillId="0" borderId="0" xfId="0" applyFont="1" applyBorder="1" applyAlignment="1">
      <alignment horizontal="left"/>
    </xf>
    <xf numFmtId="0" fontId="2" fillId="2" borderId="0" xfId="0" applyFont="1" applyFill="1" applyBorder="1" applyAlignment="1" applyProtection="1">
      <alignment horizontal="center"/>
    </xf>
    <xf numFmtId="0" fontId="0" fillId="0" borderId="0" xfId="0" applyFill="1" applyBorder="1"/>
    <xf numFmtId="14" fontId="6" fillId="0" borderId="0" xfId="0" applyNumberFormat="1" applyFont="1" applyFill="1" applyBorder="1" applyAlignment="1">
      <alignment horizontal="right"/>
    </xf>
    <xf numFmtId="9" fontId="6" fillId="0" borderId="0" xfId="9" applyFont="1" applyFill="1" applyBorder="1" applyAlignment="1">
      <alignment horizontal="right"/>
    </xf>
    <xf numFmtId="170" fontId="6" fillId="0" borderId="0" xfId="9" applyNumberFormat="1" applyFont="1" applyFill="1" applyBorder="1" applyAlignment="1">
      <alignment horizontal="right"/>
    </xf>
    <xf numFmtId="2" fontId="6" fillId="0" borderId="0" xfId="0" applyNumberFormat="1" applyFont="1" applyFill="1" applyAlignment="1">
      <alignment horizontal="right"/>
    </xf>
    <xf numFmtId="44" fontId="6" fillId="0" borderId="0" xfId="2" applyFont="1" applyFill="1" applyBorder="1" applyAlignment="1">
      <alignment horizontal="right"/>
    </xf>
    <xf numFmtId="169" fontId="6" fillId="0" borderId="0" xfId="2" applyNumberFormat="1" applyFont="1" applyFill="1" applyBorder="1" applyAlignment="1">
      <alignment horizontal="right"/>
    </xf>
    <xf numFmtId="1" fontId="6" fillId="0" borderId="0" xfId="1" applyNumberFormat="1" applyFont="1" applyFill="1" applyBorder="1" applyAlignment="1">
      <alignment horizontal="right"/>
    </xf>
    <xf numFmtId="44" fontId="6" fillId="6" borderId="2" xfId="2" applyFont="1" applyFill="1" applyBorder="1" applyAlignment="1" applyProtection="1">
      <alignment horizontal="center"/>
    </xf>
    <xf numFmtId="0" fontId="0" fillId="0" borderId="0" xfId="0" applyFill="1" applyBorder="1" applyAlignment="1">
      <alignment vertical="center"/>
    </xf>
    <xf numFmtId="49" fontId="6" fillId="0" borderId="0" xfId="0" applyNumberFormat="1" applyFont="1" applyFill="1" applyBorder="1" applyAlignment="1">
      <alignment horizontal="right"/>
    </xf>
    <xf numFmtId="9" fontId="6" fillId="6" borderId="2" xfId="9" applyNumberFormat="1" applyFont="1" applyFill="1" applyBorder="1" applyAlignment="1" applyProtection="1">
      <alignment horizontal="center" vertical="center"/>
    </xf>
    <xf numFmtId="0" fontId="6" fillId="0" borderId="3" xfId="0" applyFont="1" applyBorder="1" applyAlignment="1">
      <alignment horizontal="left" indent="1"/>
    </xf>
    <xf numFmtId="49" fontId="6" fillId="0" borderId="3" xfId="0" applyNumberFormat="1" applyFont="1" applyFill="1" applyBorder="1" applyAlignment="1">
      <alignment horizontal="right"/>
    </xf>
    <xf numFmtId="9" fontId="6" fillId="5" borderId="2" xfId="2" applyNumberFormat="1"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44" fontId="55" fillId="0" borderId="0" xfId="2" applyFont="1"/>
    <xf numFmtId="164" fontId="6" fillId="16" borderId="2" xfId="2" applyNumberFormat="1" applyFont="1" applyFill="1" applyBorder="1" applyAlignment="1" applyProtection="1">
      <alignment horizontal="center" wrapText="1"/>
      <protection locked="0"/>
    </xf>
    <xf numFmtId="0" fontId="6" fillId="2" borderId="0" xfId="0" applyFont="1" applyFill="1" applyBorder="1" applyAlignment="1" applyProtection="1">
      <alignment horizontal="left" vertical="center" wrapText="1"/>
    </xf>
    <xf numFmtId="0" fontId="6" fillId="6" borderId="2" xfId="2" applyNumberFormat="1" applyFont="1" applyFill="1" applyBorder="1" applyAlignment="1" applyProtection="1">
      <alignment horizontal="center"/>
    </xf>
    <xf numFmtId="0" fontId="0" fillId="6" borderId="2" xfId="2" applyNumberFormat="1" applyFont="1" applyFill="1" applyBorder="1" applyAlignment="1" applyProtection="1">
      <alignment horizontal="center"/>
    </xf>
    <xf numFmtId="0" fontId="6" fillId="5" borderId="4" xfId="2" applyNumberFormat="1" applyFont="1" applyFill="1" applyBorder="1" applyAlignment="1" applyProtection="1">
      <alignment horizontal="left" vertical="center"/>
      <protection locked="0"/>
    </xf>
    <xf numFmtId="37" fontId="6" fillId="3" borderId="2"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left"/>
      <protection locked="0"/>
    </xf>
    <xf numFmtId="0" fontId="0" fillId="2" borderId="0" xfId="0" applyFill="1" applyAlignment="1">
      <alignment horizontal="left"/>
    </xf>
    <xf numFmtId="9" fontId="6" fillId="5" borderId="2" xfId="2" applyNumberFormat="1" applyFont="1" applyFill="1" applyBorder="1" applyAlignment="1" applyProtection="1">
      <protection locked="0"/>
    </xf>
    <xf numFmtId="0" fontId="6" fillId="0" borderId="0" xfId="2" applyNumberFormat="1" applyFont="1" applyFill="1" applyBorder="1" applyAlignment="1">
      <alignment horizontal="right"/>
    </xf>
    <xf numFmtId="0" fontId="56" fillId="2" borderId="0" xfId="0" applyFont="1" applyFill="1" applyAlignment="1" applyProtection="1">
      <alignment horizontal="left"/>
    </xf>
    <xf numFmtId="0" fontId="20" fillId="0" borderId="0" xfId="0" applyFont="1" applyFill="1" applyBorder="1"/>
    <xf numFmtId="0" fontId="6" fillId="9" borderId="3" xfId="0" applyFont="1" applyFill="1" applyBorder="1" applyAlignment="1">
      <alignment horizontal="left" vertical="center"/>
    </xf>
    <xf numFmtId="0" fontId="0" fillId="2" borderId="0" xfId="0" applyFill="1" applyAlignment="1">
      <alignment horizontal="left" vertical="top" wrapText="1"/>
    </xf>
    <xf numFmtId="0" fontId="13" fillId="2" borderId="0" xfId="0" applyFont="1" applyFill="1" applyAlignment="1">
      <alignment horizontal="left" vertical="top" wrapText="1"/>
    </xf>
    <xf numFmtId="0" fontId="24" fillId="2" borderId="0" xfId="0" applyFont="1" applyFill="1" applyBorder="1" applyAlignment="1" applyProtection="1">
      <alignment horizontal="left" vertical="center"/>
    </xf>
    <xf numFmtId="0" fontId="6" fillId="9" borderId="3" xfId="0" applyFont="1" applyFill="1" applyBorder="1" applyAlignment="1" applyProtection="1">
      <alignment horizontal="left" vertical="center"/>
    </xf>
    <xf numFmtId="0" fontId="0" fillId="2" borderId="0" xfId="0" applyFill="1" applyAlignment="1" applyProtection="1">
      <alignment horizontal="left" wrapText="1"/>
    </xf>
    <xf numFmtId="0" fontId="0" fillId="2" borderId="0" xfId="0" applyFill="1" applyAlignment="1" applyProtection="1">
      <alignment horizontal="center" vertical="center" wrapText="1"/>
    </xf>
    <xf numFmtId="0" fontId="27" fillId="2" borderId="0" xfId="0"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horizontal="left" vertical="center" wrapText="1"/>
    </xf>
    <xf numFmtId="0" fontId="27" fillId="2" borderId="0" xfId="0" applyFont="1" applyFill="1" applyBorder="1" applyAlignment="1" applyProtection="1">
      <alignment horizontal="left" vertical="center" indent="2"/>
    </xf>
    <xf numFmtId="0" fontId="27" fillId="2" borderId="12" xfId="0" applyFont="1" applyFill="1" applyBorder="1" applyAlignment="1" applyProtection="1">
      <alignment horizontal="left" vertical="center" indent="2"/>
    </xf>
    <xf numFmtId="0" fontId="0" fillId="2" borderId="0" xfId="0" applyFill="1" applyBorder="1" applyAlignment="1" applyProtection="1">
      <alignment horizontal="center"/>
    </xf>
    <xf numFmtId="0" fontId="0" fillId="2" borderId="0" xfId="0" applyFill="1" applyBorder="1" applyAlignment="1" applyProtection="1">
      <alignment horizontal="center" wrapText="1"/>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wrapText="1"/>
    </xf>
    <xf numFmtId="0" fontId="0" fillId="2" borderId="0" xfId="0" applyFill="1" applyAlignment="1" applyProtection="1">
      <alignment horizontal="right" vertical="top" wrapText="1"/>
    </xf>
    <xf numFmtId="0" fontId="6" fillId="2" borderId="0" xfId="0" applyFont="1" applyFill="1" applyBorder="1" applyAlignment="1" applyProtection="1">
      <alignment horizontal="right" wrapText="1"/>
    </xf>
    <xf numFmtId="0" fontId="19" fillId="0" borderId="1" xfId="0" applyFont="1" applyBorder="1" applyAlignment="1">
      <alignment horizontal="center"/>
    </xf>
    <xf numFmtId="0" fontId="6" fillId="2" borderId="0" xfId="0" applyFont="1" applyFill="1" applyBorder="1" applyAlignment="1" applyProtection="1">
      <alignment horizontal="left" wrapText="1"/>
    </xf>
    <xf numFmtId="0" fontId="0" fillId="0" borderId="0" xfId="0" applyFill="1" applyAlignment="1" applyProtection="1">
      <alignment horizontal="left" vertical="top" wrapText="1"/>
    </xf>
    <xf numFmtId="0" fontId="3" fillId="0" borderId="0" xfId="0" applyFont="1" applyFill="1" applyAlignment="1" applyProtection="1">
      <alignment horizontal="center" vertical="top" wrapText="1"/>
    </xf>
    <xf numFmtId="0" fontId="0" fillId="2" borderId="0" xfId="0" applyFill="1" applyAlignment="1" applyProtection="1">
      <alignment horizontal="right"/>
    </xf>
    <xf numFmtId="0" fontId="0" fillId="2" borderId="7" xfId="0" applyFill="1" applyBorder="1" applyAlignment="1" applyProtection="1">
      <alignment horizontal="right"/>
    </xf>
    <xf numFmtId="9" fontId="20" fillId="2" borderId="6" xfId="2" applyNumberFormat="1" applyFont="1" applyFill="1" applyBorder="1" applyAlignment="1" applyProtection="1">
      <alignment horizontal="right"/>
    </xf>
    <xf numFmtId="9" fontId="20" fillId="2" borderId="0" xfId="2" applyNumberFormat="1" applyFont="1" applyFill="1" applyBorder="1" applyAlignment="1" applyProtection="1">
      <alignment horizontal="right"/>
    </xf>
  </cellXfs>
  <cellStyles count="55">
    <cellStyle name="20% - Accent3 2" xfId="15" xr:uid="{00000000-0005-0000-0000-000000000000}"/>
    <cellStyle name="20% - Accent5" xfId="6" builtinId="46"/>
    <cellStyle name="40% - Accent2" xfId="8" builtinId="35"/>
    <cellStyle name="Accent2" xfId="5" builtinId="33"/>
    <cellStyle name="Calculation 2" xfId="16" xr:uid="{00000000-0005-0000-0000-000004000000}"/>
    <cellStyle name="Comma" xfId="1" builtinId="3"/>
    <cellStyle name="Comma 2" xfId="14" xr:uid="{00000000-0005-0000-0000-000006000000}"/>
    <cellStyle name="Comma 3" xfId="27" xr:uid="{00000000-0005-0000-0000-000007000000}"/>
    <cellStyle name="Comma 3 2" xfId="44" xr:uid="{00000000-0005-0000-0000-000008000000}"/>
    <cellStyle name="Comma 3 3" xfId="39" xr:uid="{00000000-0005-0000-0000-000009000000}"/>
    <cellStyle name="Comma0" xfId="10" xr:uid="{00000000-0005-0000-0000-00000A000000}"/>
    <cellStyle name="Currency" xfId="2" builtinId="4"/>
    <cellStyle name="Currency 2" xfId="17" xr:uid="{00000000-0005-0000-0000-00000C000000}"/>
    <cellStyle name="Currency 2 2" xfId="29" xr:uid="{00000000-0005-0000-0000-00000D000000}"/>
    <cellStyle name="Currency 3" xfId="28" xr:uid="{00000000-0005-0000-0000-00000E000000}"/>
    <cellStyle name="Currency0" xfId="11" xr:uid="{00000000-0005-0000-0000-00000F000000}"/>
    <cellStyle name="Date" xfId="18" xr:uid="{00000000-0005-0000-0000-000010000000}"/>
    <cellStyle name="Fixed" xfId="19" xr:uid="{00000000-0005-0000-0000-000011000000}"/>
    <cellStyle name="Followed Hyperlink 2" xfId="35" xr:uid="{00000000-0005-0000-0000-000012000000}"/>
    <cellStyle name="Heading 1 2" xfId="30" xr:uid="{00000000-0005-0000-0000-000013000000}"/>
    <cellStyle name="Heading 2 2" xfId="31" xr:uid="{00000000-0005-0000-0000-000014000000}"/>
    <cellStyle name="Hyperlink" xfId="3" builtinId="8"/>
    <cellStyle name="Hyperlink 2" xfId="4" xr:uid="{00000000-0005-0000-0000-000016000000}"/>
    <cellStyle name="Input 2" xfId="20" xr:uid="{00000000-0005-0000-0000-000017000000}"/>
    <cellStyle name="Normal" xfId="0" builtinId="0"/>
    <cellStyle name="Normal 11" xfId="48" xr:uid="{00000000-0005-0000-0000-000019000000}"/>
    <cellStyle name="Normal 12" xfId="49" xr:uid="{00000000-0005-0000-0000-00001A000000}"/>
    <cellStyle name="Normal 14" xfId="53" xr:uid="{00000000-0005-0000-0000-00001B000000}"/>
    <cellStyle name="Normal 2" xfId="12" xr:uid="{00000000-0005-0000-0000-00001C000000}"/>
    <cellStyle name="Normal 2 2" xfId="23" xr:uid="{00000000-0005-0000-0000-00001D000000}"/>
    <cellStyle name="Normal 2 2 2" xfId="32" xr:uid="{00000000-0005-0000-0000-00001E000000}"/>
    <cellStyle name="Normal 2 3" xfId="24" xr:uid="{00000000-0005-0000-0000-00001F000000}"/>
    <cellStyle name="Normal 2 4" xfId="7" xr:uid="{00000000-0005-0000-0000-000020000000}"/>
    <cellStyle name="Normal 3" xfId="21" xr:uid="{00000000-0005-0000-0000-000021000000}"/>
    <cellStyle name="Normal 3 2" xfId="33" xr:uid="{00000000-0005-0000-0000-000022000000}"/>
    <cellStyle name="Normal 3 3" xfId="37" xr:uid="{00000000-0005-0000-0000-000023000000}"/>
    <cellStyle name="Normal 3 4" xfId="54" xr:uid="{00000000-0005-0000-0000-000024000000}"/>
    <cellStyle name="Normal 4" xfId="22" xr:uid="{00000000-0005-0000-0000-000025000000}"/>
    <cellStyle name="Normal 5" xfId="25" xr:uid="{00000000-0005-0000-0000-000026000000}"/>
    <cellStyle name="Normal 6" xfId="36" xr:uid="{00000000-0005-0000-0000-000027000000}"/>
    <cellStyle name="Normal 6 2" xfId="43" xr:uid="{00000000-0005-0000-0000-000028000000}"/>
    <cellStyle name="Normal 6 3" xfId="38" xr:uid="{00000000-0005-0000-0000-000029000000}"/>
    <cellStyle name="Normal 6 4" xfId="52" xr:uid="{00000000-0005-0000-0000-00002A000000}"/>
    <cellStyle name="Normal 7" xfId="41" xr:uid="{00000000-0005-0000-0000-00002B000000}"/>
    <cellStyle name="Normal 7 2" xfId="46" xr:uid="{00000000-0005-0000-0000-00002C000000}"/>
    <cellStyle name="Percent" xfId="9" builtinId="5"/>
    <cellStyle name="Percent 2" xfId="13" xr:uid="{00000000-0005-0000-0000-00002E000000}"/>
    <cellStyle name="Percent 2 2" xfId="50" xr:uid="{00000000-0005-0000-0000-00002F000000}"/>
    <cellStyle name="Percent 3" xfId="26" xr:uid="{00000000-0005-0000-0000-000030000000}"/>
    <cellStyle name="Percent 3 2" xfId="45" xr:uid="{00000000-0005-0000-0000-000031000000}"/>
    <cellStyle name="Percent 3 3" xfId="40" xr:uid="{00000000-0005-0000-0000-000032000000}"/>
    <cellStyle name="Percent 4" xfId="42" xr:uid="{00000000-0005-0000-0000-000033000000}"/>
    <cellStyle name="Percent 4 2" xfId="47" xr:uid="{00000000-0005-0000-0000-000034000000}"/>
    <cellStyle name="Percent 7" xfId="51" xr:uid="{00000000-0005-0000-0000-000035000000}"/>
    <cellStyle name="Total 2" xfId="34" xr:uid="{00000000-0005-0000-0000-000036000000}"/>
  </cellStyles>
  <dxfs count="2">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9.9948118533890809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4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483200</xdr:colOff>
      <xdr:row>0</xdr:row>
      <xdr:rowOff>695734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3579" cy="539873"/>
        </a:xfrm>
        <a:prstGeom prst="rect">
          <a:avLst/>
        </a:prstGeom>
      </xdr:spPr>
    </xdr:pic>
    <xdr:clientData/>
  </xdr:twoCellAnchor>
  <xdr:twoCellAnchor editAs="oneCell">
    <xdr:from>
      <xdr:col>7</xdr:col>
      <xdr:colOff>63500</xdr:colOff>
      <xdr:row>0</xdr:row>
      <xdr:rowOff>158750</xdr:rowOff>
    </xdr:from>
    <xdr:to>
      <xdr:col>11</xdr:col>
      <xdr:colOff>901937</xdr:colOff>
      <xdr:row>0</xdr:row>
      <xdr:rowOff>723554</xdr:rowOff>
    </xdr:to>
    <xdr:pic>
      <xdr:nvPicPr>
        <xdr:cNvPr id="5" name="Picture 4">
          <a:extLst>
            <a:ext uri="{FF2B5EF4-FFF2-40B4-BE49-F238E27FC236}">
              <a16:creationId xmlns:a16="http://schemas.microsoft.com/office/drawing/2014/main" id="{15F3FCA4-F8EB-4611-B03E-AF5FD55C87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20000" y="158750"/>
          <a:ext cx="5632687" cy="564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2220968</xdr:colOff>
      <xdr:row>0</xdr:row>
      <xdr:rowOff>689384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60" y="149511"/>
          <a:ext cx="3063946" cy="539873"/>
        </a:xfrm>
        <a:prstGeom prst="rect">
          <a:avLst/>
        </a:prstGeom>
      </xdr:spPr>
    </xdr:pic>
    <xdr:clientData/>
  </xdr:twoCellAnchor>
  <xdr:twoCellAnchor editAs="oneCell">
    <xdr:from>
      <xdr:col>4</xdr:col>
      <xdr:colOff>1227667</xdr:colOff>
      <xdr:row>0</xdr:row>
      <xdr:rowOff>84666</xdr:rowOff>
    </xdr:from>
    <xdr:to>
      <xdr:col>6</xdr:col>
      <xdr:colOff>1480702</xdr:colOff>
      <xdr:row>0</xdr:row>
      <xdr:rowOff>755379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392" y="84666"/>
          <a:ext cx="4058273" cy="670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2306164</xdr:colOff>
      <xdr:row>0</xdr:row>
      <xdr:rowOff>692559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5</xdr:col>
      <xdr:colOff>7938</xdr:colOff>
      <xdr:row>0</xdr:row>
      <xdr:rowOff>166688</xdr:rowOff>
    </xdr:from>
    <xdr:to>
      <xdr:col>8</xdr:col>
      <xdr:colOff>552688</xdr:colOff>
      <xdr:row>0</xdr:row>
      <xdr:rowOff>734667</xdr:rowOff>
    </xdr:to>
    <xdr:pic>
      <xdr:nvPicPr>
        <xdr:cNvPr id="4" name="Picture 3">
          <a:extLst>
            <a:ext uri="{FF2B5EF4-FFF2-40B4-BE49-F238E27FC236}">
              <a16:creationId xmlns:a16="http://schemas.microsoft.com/office/drawing/2014/main" id="{90BB71E1-0672-4D1E-81D3-6D410F1308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977313" y="166688"/>
          <a:ext cx="5632687" cy="5648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2067202</xdr:colOff>
      <xdr:row>0</xdr:row>
      <xdr:rowOff>695734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8871" cy="539873"/>
        </a:xfrm>
        <a:prstGeom prst="rect">
          <a:avLst/>
        </a:prstGeom>
      </xdr:spPr>
    </xdr:pic>
    <xdr:clientData/>
  </xdr:twoCellAnchor>
  <xdr:twoCellAnchor editAs="oneCell">
    <xdr:from>
      <xdr:col>7</xdr:col>
      <xdr:colOff>0</xdr:colOff>
      <xdr:row>0</xdr:row>
      <xdr:rowOff>150813</xdr:rowOff>
    </xdr:from>
    <xdr:to>
      <xdr:col>10</xdr:col>
      <xdr:colOff>638412</xdr:colOff>
      <xdr:row>0</xdr:row>
      <xdr:rowOff>715617</xdr:rowOff>
    </xdr:to>
    <xdr:pic>
      <xdr:nvPicPr>
        <xdr:cNvPr id="5" name="Picture 4">
          <a:extLst>
            <a:ext uri="{FF2B5EF4-FFF2-40B4-BE49-F238E27FC236}">
              <a16:creationId xmlns:a16="http://schemas.microsoft.com/office/drawing/2014/main" id="{8F34302A-044B-4437-9660-96651261A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762875" y="150813"/>
          <a:ext cx="5632687" cy="5648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2111431</xdr:colOff>
      <xdr:row>0</xdr:row>
      <xdr:rowOff>692559</xdr:rowOff>
    </xdr:to>
    <xdr:pic>
      <xdr:nvPicPr>
        <xdr:cNvPr id="2" name="Picture 1">
          <a:extLst>
            <a:ext uri="{FF2B5EF4-FFF2-40B4-BE49-F238E27FC236}">
              <a16:creationId xmlns:a16="http://schemas.microsoft.com/office/drawing/2014/main" id="{E2CBE54A-18DA-4BD8-A69B-AA4626A4B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4</xdr:col>
      <xdr:colOff>1508125</xdr:colOff>
      <xdr:row>0</xdr:row>
      <xdr:rowOff>111125</xdr:rowOff>
    </xdr:from>
    <xdr:to>
      <xdr:col>8</xdr:col>
      <xdr:colOff>1163874</xdr:colOff>
      <xdr:row>0</xdr:row>
      <xdr:rowOff>675929</xdr:rowOff>
    </xdr:to>
    <xdr:pic>
      <xdr:nvPicPr>
        <xdr:cNvPr id="4" name="Picture 3">
          <a:extLst>
            <a:ext uri="{FF2B5EF4-FFF2-40B4-BE49-F238E27FC236}">
              <a16:creationId xmlns:a16="http://schemas.microsoft.com/office/drawing/2014/main" id="{8B2AD550-FC60-4D9D-A10A-E0FB2BC4E6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858125" y="111125"/>
          <a:ext cx="5632687" cy="5648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2111431</xdr:colOff>
      <xdr:row>0</xdr:row>
      <xdr:rowOff>695734</xdr:rowOff>
    </xdr:to>
    <xdr:pic>
      <xdr:nvPicPr>
        <xdr:cNvPr id="2" name="Picture 1">
          <a:extLst>
            <a:ext uri="{FF2B5EF4-FFF2-40B4-BE49-F238E27FC236}">
              <a16:creationId xmlns:a16="http://schemas.microsoft.com/office/drawing/2014/main" id="{057EB60A-FE6B-4B20-A7CA-E908CFCB6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114746" cy="543048"/>
        </a:xfrm>
        <a:prstGeom prst="rect">
          <a:avLst/>
        </a:prstGeom>
      </xdr:spPr>
    </xdr:pic>
    <xdr:clientData/>
  </xdr:twoCellAnchor>
  <xdr:twoCellAnchor editAs="oneCell">
    <xdr:from>
      <xdr:col>4</xdr:col>
      <xdr:colOff>1508125</xdr:colOff>
      <xdr:row>0</xdr:row>
      <xdr:rowOff>111125</xdr:rowOff>
    </xdr:from>
    <xdr:to>
      <xdr:col>8</xdr:col>
      <xdr:colOff>464580</xdr:colOff>
      <xdr:row>0</xdr:row>
      <xdr:rowOff>679104</xdr:rowOff>
    </xdr:to>
    <xdr:pic>
      <xdr:nvPicPr>
        <xdr:cNvPr id="3" name="Picture 2">
          <a:extLst>
            <a:ext uri="{FF2B5EF4-FFF2-40B4-BE49-F238E27FC236}">
              <a16:creationId xmlns:a16="http://schemas.microsoft.com/office/drawing/2014/main" id="{A5278F3C-12F3-40EF-AF5E-ED8D646DE6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851775" y="111125"/>
          <a:ext cx="5637449" cy="5648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1944744</xdr:colOff>
      <xdr:row>0</xdr:row>
      <xdr:rowOff>692559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4</xdr:col>
      <xdr:colOff>1002394</xdr:colOff>
      <xdr:row>0</xdr:row>
      <xdr:rowOff>144008</xdr:rowOff>
    </xdr:from>
    <xdr:to>
      <xdr:col>10</xdr:col>
      <xdr:colOff>65626</xdr:colOff>
      <xdr:row>0</xdr:row>
      <xdr:rowOff>705637</xdr:rowOff>
    </xdr:to>
    <xdr:pic>
      <xdr:nvPicPr>
        <xdr:cNvPr id="4" name="Picture 3">
          <a:extLst>
            <a:ext uri="{FF2B5EF4-FFF2-40B4-BE49-F238E27FC236}">
              <a16:creationId xmlns:a16="http://schemas.microsoft.com/office/drawing/2014/main" id="{8508998F-E8EA-4DD7-B9F2-6755198E6C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139465" y="144008"/>
          <a:ext cx="5658161" cy="561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2249720</xdr:colOff>
      <xdr:row>0</xdr:row>
      <xdr:rowOff>695734</xdr:rowOff>
    </xdr:to>
    <xdr:pic>
      <xdr:nvPicPr>
        <xdr:cNvPr id="2" name="Picture 1">
          <a:extLst>
            <a:ext uri="{FF2B5EF4-FFF2-40B4-BE49-F238E27FC236}">
              <a16:creationId xmlns:a16="http://schemas.microsoft.com/office/drawing/2014/main" id="{CF21938F-60BC-404A-BF20-1FD924EA05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4</xdr:col>
      <xdr:colOff>1968501</xdr:colOff>
      <xdr:row>0</xdr:row>
      <xdr:rowOff>158750</xdr:rowOff>
    </xdr:from>
    <xdr:to>
      <xdr:col>8</xdr:col>
      <xdr:colOff>1259125</xdr:colOff>
      <xdr:row>0</xdr:row>
      <xdr:rowOff>723554</xdr:rowOff>
    </xdr:to>
    <xdr:pic>
      <xdr:nvPicPr>
        <xdr:cNvPr id="4" name="Picture 3">
          <a:extLst>
            <a:ext uri="{FF2B5EF4-FFF2-40B4-BE49-F238E27FC236}">
              <a16:creationId xmlns:a16="http://schemas.microsoft.com/office/drawing/2014/main" id="{C32C86A7-08FD-4955-85E5-5F3297EEF7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080376" y="158750"/>
          <a:ext cx="5632687" cy="5648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2197156</xdr:colOff>
      <xdr:row>0</xdr:row>
      <xdr:rowOff>689384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8871" cy="539873"/>
        </a:xfrm>
        <a:prstGeom prst="rect">
          <a:avLst/>
        </a:prstGeom>
      </xdr:spPr>
    </xdr:pic>
    <xdr:clientData/>
  </xdr:twoCellAnchor>
  <xdr:twoCellAnchor editAs="oneCell">
    <xdr:from>
      <xdr:col>8</xdr:col>
      <xdr:colOff>108483</xdr:colOff>
      <xdr:row>0</xdr:row>
      <xdr:rowOff>72760</xdr:rowOff>
    </xdr:from>
    <xdr:to>
      <xdr:col>10</xdr:col>
      <xdr:colOff>361518</xdr:colOff>
      <xdr:row>0</xdr:row>
      <xdr:rowOff>743473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74014" y="72760"/>
          <a:ext cx="4063035" cy="6707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4</xdr:col>
      <xdr:colOff>292156</xdr:colOff>
      <xdr:row>0</xdr:row>
      <xdr:rowOff>689384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4</xdr:col>
      <xdr:colOff>1227667</xdr:colOff>
      <xdr:row>0</xdr:row>
      <xdr:rowOff>84666</xdr:rowOff>
    </xdr:from>
    <xdr:to>
      <xdr:col>6</xdr:col>
      <xdr:colOff>1480702</xdr:colOff>
      <xdr:row>0</xdr:row>
      <xdr:rowOff>755379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51967" y="84666"/>
          <a:ext cx="4063035" cy="670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ichael_s_hill_oregon_gov/Documents/Desktop/PreApp%20Development/OHCS%20Proforma%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osal Summary"/>
      <sheetName val="Narratives"/>
      <sheetName val="Project Details"/>
      <sheetName val="SD_Dropdowns"/>
      <sheetName val="Development Team"/>
      <sheetName val="Prolink"/>
      <sheetName val="Budget Sources"/>
      <sheetName val="Budget Uses"/>
      <sheetName val="Rents and Incomes"/>
      <sheetName val="Operating Budget"/>
      <sheetName val="Commercial Operating Budget"/>
      <sheetName val="LIHTC Calc (site Entry)"/>
      <sheetName val="LIHTC Calc (summary)"/>
      <sheetName val="Multifamily Bonds"/>
      <sheetName val="OAHTC Calculation"/>
      <sheetName val="OAHTC_Amortization"/>
      <sheetName val="Developer Fee"/>
      <sheetName val="Scoring_9% NewConst&amp;AcqRehab"/>
      <sheetName val="Scoring_9% Preservation"/>
      <sheetName val="Scoring_HOME NewConst&amp;AcqRehab"/>
      <sheetName val="Scoring_HOME Preservation"/>
      <sheetName val="Scoring_LIFT Quantitative"/>
      <sheetName val="Scoring_LIFT Narrative"/>
      <sheetName val="Scoring_Preservation PuSH"/>
      <sheetName val="Scoring_Preservation FedRAH"/>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LIHTCRents 19"/>
      <sheetName val="LIHTCIncomes 19"/>
      <sheetName val="HOMERents_19"/>
      <sheetName val="HTF Rent Limits_19"/>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24B6CA"/>
      </a:accent1>
      <a:accent2>
        <a:srgbClr val="73D9E7"/>
      </a:accent2>
      <a:accent3>
        <a:srgbClr val="C2EEF4"/>
      </a:accent3>
      <a:accent4>
        <a:srgbClr val="E6F8FA"/>
      </a:accent4>
      <a:accent5>
        <a:srgbClr val="EDEFF3"/>
      </a:accent5>
      <a:accent6>
        <a:srgbClr val="CFD6D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oregonmultifamilyenergy.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oregonmultifamilyenergy.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gislature.ohio.gov/legislators/find-my-legislators" TargetMode="External"/><Relationship Id="rId21" Type="http://schemas.openxmlformats.org/officeDocument/2006/relationships/hyperlink" Target="https://tools.usps.com/go/ZipLookupAction!input.action" TargetMode="External"/><Relationship Id="rId34" Type="http://schemas.openxmlformats.org/officeDocument/2006/relationships/hyperlink" Target="https://www.legislature.ohio.gov/legislators/find-my-legislators" TargetMode="External"/><Relationship Id="rId42" Type="http://schemas.openxmlformats.org/officeDocument/2006/relationships/hyperlink" Target="https://www.legislature.ohio.gov/legislators/find-my-legislators" TargetMode="External"/><Relationship Id="rId47" Type="http://schemas.openxmlformats.org/officeDocument/2006/relationships/hyperlink" Target="https://mynasadata.larc.nasa.gov/latitudelongitude-finder/" TargetMode="External"/><Relationship Id="rId50" Type="http://schemas.openxmlformats.org/officeDocument/2006/relationships/hyperlink" Target="https://getlatlong.net/" TargetMode="External"/><Relationship Id="rId55" Type="http://schemas.openxmlformats.org/officeDocument/2006/relationships/hyperlink" Target="https://www.oregonlegislature.gov/findyourlegislator/leg-districts.html" TargetMode="External"/><Relationship Id="rId63" Type="http://schemas.openxmlformats.org/officeDocument/2006/relationships/drawing" Target="../drawings/drawing2.xml"/><Relationship Id="rId7" Type="http://schemas.openxmlformats.org/officeDocument/2006/relationships/hyperlink" Target="https://www.legislature.ohio.gov/legislators/find-my-legislators" TargetMode="External"/><Relationship Id="rId2" Type="http://schemas.openxmlformats.org/officeDocument/2006/relationships/hyperlink" Target="https://mynasadata.larc.nasa.gov/latitudelongitude-finder/" TargetMode="External"/><Relationship Id="rId16" Type="http://schemas.openxmlformats.org/officeDocument/2006/relationships/hyperlink" Target="https://mynasadata.larc.nasa.gov/latitudelongitude-finder/" TargetMode="External"/><Relationship Id="rId29" Type="http://schemas.openxmlformats.org/officeDocument/2006/relationships/hyperlink" Target="https://tools.usps.com/go/ZipLookupAction!input.action" TargetMode="External"/><Relationship Id="rId11" Type="http://schemas.openxmlformats.org/officeDocument/2006/relationships/hyperlink" Target="https://www.legislature.ohio.gov/legislators/find-my-legislators" TargetMode="External"/><Relationship Id="rId24" Type="http://schemas.openxmlformats.org/officeDocument/2006/relationships/hyperlink" Target="https://mynasadata.larc.nasa.gov/latitudelongitude-finder/" TargetMode="External"/><Relationship Id="rId32" Type="http://schemas.openxmlformats.org/officeDocument/2006/relationships/hyperlink" Target="https://mynasadata.larc.nasa.gov/latitudelongitude-finder/" TargetMode="External"/><Relationship Id="rId37" Type="http://schemas.openxmlformats.org/officeDocument/2006/relationships/hyperlink" Target="https://tools.usps.com/go/ZipLookupAction!input.action" TargetMode="External"/><Relationship Id="rId40" Type="http://schemas.openxmlformats.org/officeDocument/2006/relationships/hyperlink" Target="https://mynasadata.larc.nasa.gov/latitudelongitude-finder/" TargetMode="External"/><Relationship Id="rId45" Type="http://schemas.openxmlformats.org/officeDocument/2006/relationships/hyperlink" Target="https://tools.usps.com/go/ZipLookupAction!input.action" TargetMode="External"/><Relationship Id="rId53" Type="http://schemas.openxmlformats.org/officeDocument/2006/relationships/hyperlink" Target="https://getlatlong.net/" TargetMode="External"/><Relationship Id="rId58" Type="http://schemas.openxmlformats.org/officeDocument/2006/relationships/hyperlink" Target="https://www.oregonlegislature.gov/findyourlegislator/leg-districts.html" TargetMode="External"/><Relationship Id="rId5" Type="http://schemas.openxmlformats.org/officeDocument/2006/relationships/hyperlink" Target="https://tools.usps.com/go/ZipLookupAction!input.action" TargetMode="External"/><Relationship Id="rId61" Type="http://schemas.openxmlformats.org/officeDocument/2006/relationships/hyperlink" Target="https://www.oregon.gov/ohcs/development/Documents/admin/Schedule-Real-Estate-Holdings-Schedule9.xls" TargetMode="External"/><Relationship Id="rId19" Type="http://schemas.openxmlformats.org/officeDocument/2006/relationships/hyperlink" Target="https://www.legislature.ohio.gov/legislators/find-my-legislators" TargetMode="External"/><Relationship Id="rId14" Type="http://schemas.openxmlformats.org/officeDocument/2006/relationships/hyperlink" Target="https://geomap.ffiec.gov/FFIECGeocMap/GeocodeMap1.aspx" TargetMode="External"/><Relationship Id="rId22" Type="http://schemas.openxmlformats.org/officeDocument/2006/relationships/hyperlink" Target="https://geomap.ffiec.gov/FFIECGeocMap/GeocodeMap1.aspx" TargetMode="External"/><Relationship Id="rId27" Type="http://schemas.openxmlformats.org/officeDocument/2006/relationships/hyperlink" Target="https://www.legislature.ohio.gov/legislators/find-my-legislators" TargetMode="External"/><Relationship Id="rId30" Type="http://schemas.openxmlformats.org/officeDocument/2006/relationships/hyperlink" Target="https://geomap.ffiec.gov/FFIECGeocMap/GeocodeMap1.aspx" TargetMode="External"/><Relationship Id="rId35" Type="http://schemas.openxmlformats.org/officeDocument/2006/relationships/hyperlink" Target="https://www.legislature.ohio.gov/legislators/find-my-legislators" TargetMode="External"/><Relationship Id="rId43" Type="http://schemas.openxmlformats.org/officeDocument/2006/relationships/hyperlink" Target="https://www.legislature.ohio.gov/legislators/find-my-legislators" TargetMode="External"/><Relationship Id="rId48" Type="http://schemas.openxmlformats.org/officeDocument/2006/relationships/hyperlink" Target="https://mynasadata.larc.nasa.gov/latitudelongitude-finder/" TargetMode="External"/><Relationship Id="rId56" Type="http://schemas.openxmlformats.org/officeDocument/2006/relationships/hyperlink" Target="https://www.oregonlegislature.gov/findyourlegislator/leg-districts.html" TargetMode="External"/><Relationship Id="rId64" Type="http://schemas.openxmlformats.org/officeDocument/2006/relationships/vmlDrawing" Target="../drawings/vmlDrawing1.vml"/><Relationship Id="rId8" Type="http://schemas.openxmlformats.org/officeDocument/2006/relationships/hyperlink" Target="https://www.house.gov/representatives/find-your-representative" TargetMode="External"/><Relationship Id="rId51" Type="http://schemas.openxmlformats.org/officeDocument/2006/relationships/hyperlink" Target="https://getlatlong.net/" TargetMode="External"/><Relationship Id="rId3" Type="http://schemas.openxmlformats.org/officeDocument/2006/relationships/hyperlink" Target="https://geomap.ffiec.gov/FFIECGeocMap/GeocodeMap1.aspx" TargetMode="External"/><Relationship Id="rId12" Type="http://schemas.openxmlformats.org/officeDocument/2006/relationships/hyperlink" Target="https://tools.usps.com/go/ZipLookupAction!input.action" TargetMode="External"/><Relationship Id="rId17" Type="http://schemas.openxmlformats.org/officeDocument/2006/relationships/hyperlink" Target="https://www.house.gov/representatives/find-your-representative" TargetMode="External"/><Relationship Id="rId25" Type="http://schemas.openxmlformats.org/officeDocument/2006/relationships/hyperlink" Target="https://www.house.gov/representatives/find-your-representative" TargetMode="External"/><Relationship Id="rId33" Type="http://schemas.openxmlformats.org/officeDocument/2006/relationships/hyperlink" Target="https://www.house.gov/representatives/find-your-representative" TargetMode="External"/><Relationship Id="rId38" Type="http://schemas.openxmlformats.org/officeDocument/2006/relationships/hyperlink" Target="https://geomap.ffiec.gov/FFIECGeocMap/GeocodeMap1.aspx" TargetMode="External"/><Relationship Id="rId46" Type="http://schemas.openxmlformats.org/officeDocument/2006/relationships/hyperlink" Target="https://geomap.ffiec.gov/FFIECGeocMap/GeocodeMap1.aspx" TargetMode="External"/><Relationship Id="rId59" Type="http://schemas.openxmlformats.org/officeDocument/2006/relationships/hyperlink" Target="https://www.oregonlegislature.gov/findyourlegislator/leg-districts.html" TargetMode="External"/><Relationship Id="rId20" Type="http://schemas.openxmlformats.org/officeDocument/2006/relationships/hyperlink" Target="https://tools.usps.com/go/ZipLookupAction!input.action" TargetMode="External"/><Relationship Id="rId41" Type="http://schemas.openxmlformats.org/officeDocument/2006/relationships/hyperlink" Target="https://www.house.gov/representatives/find-your-representative" TargetMode="External"/><Relationship Id="rId54" Type="http://schemas.openxmlformats.org/officeDocument/2006/relationships/hyperlink" Target="https://getlatlong.net/" TargetMode="External"/><Relationship Id="rId62" Type="http://schemas.openxmlformats.org/officeDocument/2006/relationships/printerSettings" Target="../printerSettings/printerSettings2.bin"/><Relationship Id="rId1" Type="http://schemas.openxmlformats.org/officeDocument/2006/relationships/hyperlink" Target="https://mynasadata.larc.nasa.gov/latitudelongitude-finder/" TargetMode="External"/><Relationship Id="rId6" Type="http://schemas.openxmlformats.org/officeDocument/2006/relationships/hyperlink" Target="https://www.legislature.ohio.gov/legislators/find-my-legislators" TargetMode="External"/><Relationship Id="rId15" Type="http://schemas.openxmlformats.org/officeDocument/2006/relationships/hyperlink" Target="https://mynasadata.larc.nasa.gov/latitudelongitude-finder/" TargetMode="External"/><Relationship Id="rId23" Type="http://schemas.openxmlformats.org/officeDocument/2006/relationships/hyperlink" Target="https://mynasadata.larc.nasa.gov/latitudelongitude-finder/" TargetMode="External"/><Relationship Id="rId28" Type="http://schemas.openxmlformats.org/officeDocument/2006/relationships/hyperlink" Target="https://tools.usps.com/go/ZipLookupAction!input.action" TargetMode="External"/><Relationship Id="rId36" Type="http://schemas.openxmlformats.org/officeDocument/2006/relationships/hyperlink" Target="https://tools.usps.com/go/ZipLookupAction!input.action" TargetMode="External"/><Relationship Id="rId49" Type="http://schemas.openxmlformats.org/officeDocument/2006/relationships/hyperlink" Target="https://getlatlong.net/" TargetMode="External"/><Relationship Id="rId57" Type="http://schemas.openxmlformats.org/officeDocument/2006/relationships/hyperlink" Target="https://www.oregonlegislature.gov/findyourlegislator/leg-districts.html" TargetMode="External"/><Relationship Id="rId10" Type="http://schemas.openxmlformats.org/officeDocument/2006/relationships/hyperlink" Target="https://www.legislature.ohio.gov/legislators/find-my-legislators" TargetMode="External"/><Relationship Id="rId31" Type="http://schemas.openxmlformats.org/officeDocument/2006/relationships/hyperlink" Target="https://mynasadata.larc.nasa.gov/latitudelongitude-finder/" TargetMode="External"/><Relationship Id="rId44" Type="http://schemas.openxmlformats.org/officeDocument/2006/relationships/hyperlink" Target="https://tools.usps.com/go/ZipLookupAction!input.action" TargetMode="External"/><Relationship Id="rId52" Type="http://schemas.openxmlformats.org/officeDocument/2006/relationships/hyperlink" Target="https://getlatlong.net/" TargetMode="External"/><Relationship Id="rId60" Type="http://schemas.openxmlformats.org/officeDocument/2006/relationships/hyperlink" Target="https://www.oregonlegislature.gov/findyourlegislator/leg-districts.html" TargetMode="External"/><Relationship Id="rId65" Type="http://schemas.openxmlformats.org/officeDocument/2006/relationships/comments" Target="../comments1.xml"/><Relationship Id="rId4" Type="http://schemas.openxmlformats.org/officeDocument/2006/relationships/hyperlink" Target="https://tools.usps.com/go/ZipLookupAction!input.action" TargetMode="External"/><Relationship Id="rId9" Type="http://schemas.openxmlformats.org/officeDocument/2006/relationships/hyperlink" Target="https://www.house.gov/representatives/find-your-representative" TargetMode="External"/><Relationship Id="rId13" Type="http://schemas.openxmlformats.org/officeDocument/2006/relationships/hyperlink" Target="https://tools.usps.com/go/ZipLookupAction!input.action" TargetMode="External"/><Relationship Id="rId18" Type="http://schemas.openxmlformats.org/officeDocument/2006/relationships/hyperlink" Target="https://www.legislature.ohio.gov/legislators/find-my-legislators" TargetMode="External"/><Relationship Id="rId39" Type="http://schemas.openxmlformats.org/officeDocument/2006/relationships/hyperlink" Target="https://mynasadata.larc.nasa.gov/latitudelongitude-find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oregonmultifamilyenergy.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oregonmultifamilyenergy.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oregonmultifamilyenergy.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oregonmultifamilyenergy.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oregonmultifamilyener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autoPageBreaks="0"/>
  </sheetPr>
  <dimension ref="A1:M47"/>
  <sheetViews>
    <sheetView showGridLines="0" tabSelected="1" zoomScale="70" zoomScaleNormal="70" workbookViewId="0">
      <selection activeCell="M17" sqref="M17"/>
    </sheetView>
  </sheetViews>
  <sheetFormatPr defaultColWidth="10.28515625" defaultRowHeight="15" x14ac:dyDescent="0.25"/>
  <cols>
    <col min="1" max="1" width="5.28515625" style="25" customWidth="1"/>
    <col min="2" max="13" width="17.140625" style="13" customWidth="1"/>
    <col min="14" max="16384" width="10.28515625" style="13"/>
  </cols>
  <sheetData>
    <row r="1" spans="1:13" s="19" customFormat="1" ht="65.099999999999994" customHeight="1" x14ac:dyDescent="0.25">
      <c r="B1" s="20"/>
    </row>
    <row r="2" spans="1:13" s="24" customFormat="1" ht="33.75" customHeight="1" x14ac:dyDescent="0.25">
      <c r="A2" s="22" t="s">
        <v>84</v>
      </c>
      <c r="B2" s="23"/>
    </row>
    <row r="3" spans="1:13" s="21" customFormat="1" ht="20.100000000000001" customHeight="1" x14ac:dyDescent="0.25">
      <c r="A3" s="369" t="str">
        <f>IF('Project Input'!D10="","",'Project Input'!D10)</f>
        <v/>
      </c>
      <c r="B3" s="369"/>
      <c r="C3" s="369"/>
      <c r="D3" s="369"/>
      <c r="E3" s="369"/>
      <c r="F3" s="369"/>
      <c r="G3" s="369"/>
      <c r="H3" s="369"/>
      <c r="I3" s="369"/>
    </row>
    <row r="5" spans="1:13" ht="18" x14ac:dyDescent="0.25">
      <c r="B5" s="1" t="s">
        <v>85</v>
      </c>
    </row>
    <row r="6" spans="1:13" ht="144.94999999999999" customHeight="1" x14ac:dyDescent="0.25">
      <c r="B6" s="370" t="s">
        <v>966</v>
      </c>
      <c r="C6" s="370"/>
      <c r="D6" s="370"/>
      <c r="E6" s="370"/>
      <c r="F6" s="370"/>
      <c r="G6" s="370"/>
      <c r="H6" s="370"/>
      <c r="I6" s="370"/>
      <c r="J6" s="370"/>
      <c r="K6" s="370"/>
      <c r="L6" s="14"/>
      <c r="M6" s="51"/>
    </row>
    <row r="7" spans="1:13" s="25" customFormat="1" ht="9" customHeight="1" x14ac:dyDescent="0.25">
      <c r="B7" s="60"/>
      <c r="C7" s="60"/>
      <c r="D7" s="60"/>
      <c r="E7" s="60"/>
      <c r="F7" s="60"/>
      <c r="G7" s="60"/>
      <c r="H7" s="60"/>
      <c r="I7" s="60"/>
      <c r="J7" s="60"/>
      <c r="K7" s="60"/>
      <c r="L7" s="14"/>
      <c r="M7" s="51"/>
    </row>
    <row r="8" spans="1:13" x14ac:dyDescent="0.25">
      <c r="B8" s="3"/>
      <c r="C8" s="217"/>
      <c r="D8" s="217"/>
      <c r="E8" s="217"/>
      <c r="F8" s="3"/>
      <c r="G8" s="3"/>
      <c r="H8" s="3"/>
      <c r="I8" s="3"/>
      <c r="J8" s="3"/>
      <c r="K8" s="3"/>
      <c r="L8" s="14"/>
      <c r="M8" s="51"/>
    </row>
    <row r="9" spans="1:13" x14ac:dyDescent="0.25">
      <c r="B9" s="3"/>
      <c r="C9" s="220"/>
      <c r="D9" s="165" t="s">
        <v>86</v>
      </c>
      <c r="E9" s="3"/>
      <c r="F9" s="3"/>
      <c r="G9" s="3"/>
      <c r="H9" s="3"/>
      <c r="I9" s="3"/>
      <c r="J9" s="3"/>
      <c r="K9" s="3"/>
      <c r="L9" s="14"/>
      <c r="M9" s="51"/>
    </row>
    <row r="10" spans="1:13" x14ac:dyDescent="0.25">
      <c r="C10" s="221"/>
      <c r="D10" s="222" t="s">
        <v>87</v>
      </c>
      <c r="M10" s="51"/>
    </row>
    <row r="11" spans="1:13" x14ac:dyDescent="0.25">
      <c r="C11" s="223"/>
      <c r="D11" s="222" t="s">
        <v>812</v>
      </c>
      <c r="M11" s="51"/>
    </row>
    <row r="12" spans="1:13" x14ac:dyDescent="0.25">
      <c r="C12" s="224"/>
      <c r="D12" s="222" t="s">
        <v>88</v>
      </c>
      <c r="M12" s="51"/>
    </row>
    <row r="13" spans="1:13" x14ac:dyDescent="0.25">
      <c r="C13" s="25"/>
      <c r="D13" s="25"/>
      <c r="E13" s="25"/>
      <c r="F13" s="25"/>
      <c r="G13" s="25"/>
      <c r="H13" s="25"/>
      <c r="M13" s="51"/>
    </row>
    <row r="14" spans="1:13" x14ac:dyDescent="0.25">
      <c r="M14" s="51"/>
    </row>
    <row r="15" spans="1:13" x14ac:dyDescent="0.25">
      <c r="B15" s="15"/>
      <c r="C15" s="15"/>
      <c r="D15" s="15"/>
      <c r="E15" s="15"/>
      <c r="F15" s="15"/>
      <c r="G15" s="15"/>
      <c r="H15" s="15"/>
      <c r="I15" s="15"/>
      <c r="J15" s="15"/>
      <c r="K15" s="15"/>
      <c r="M15" s="51"/>
    </row>
    <row r="16" spans="1:13" ht="18" customHeight="1" x14ac:dyDescent="0.25">
      <c r="B16" s="1" t="s">
        <v>89</v>
      </c>
      <c r="M16" s="51"/>
    </row>
    <row r="17" spans="1:13" ht="362.25" customHeight="1" x14ac:dyDescent="0.25">
      <c r="B17" s="370" t="s">
        <v>1028</v>
      </c>
      <c r="C17" s="370"/>
      <c r="D17" s="370"/>
      <c r="E17" s="370"/>
      <c r="F17" s="370"/>
      <c r="G17" s="370"/>
      <c r="H17" s="370"/>
      <c r="I17" s="370"/>
      <c r="J17" s="370"/>
      <c r="K17" s="370"/>
      <c r="L17" s="14"/>
      <c r="M17" s="51"/>
    </row>
    <row r="18" spans="1:13" x14ac:dyDescent="0.25">
      <c r="C18" s="17"/>
      <c r="D18" s="16"/>
      <c r="E18" s="18"/>
      <c r="F18" s="14"/>
      <c r="G18" s="16"/>
      <c r="H18" s="17"/>
    </row>
    <row r="19" spans="1:13" s="37" customFormat="1" ht="7.5" customHeight="1" x14ac:dyDescent="0.25">
      <c r="B19" s="38"/>
      <c r="C19" s="39"/>
      <c r="D19" s="40"/>
    </row>
    <row r="20" spans="1:13" s="24" customFormat="1" ht="33.75" customHeight="1" x14ac:dyDescent="0.25">
      <c r="A20" s="41"/>
      <c r="B20" s="23"/>
    </row>
    <row r="21" spans="1:13" ht="15" customHeight="1" x14ac:dyDescent="0.25">
      <c r="F21" s="14"/>
      <c r="G21" s="16"/>
      <c r="H21" s="17"/>
    </row>
    <row r="22" spans="1:13" ht="15" customHeight="1" x14ac:dyDescent="0.25">
      <c r="C22" s="14"/>
      <c r="D22" s="14"/>
      <c r="E22" s="14"/>
      <c r="F22" s="14"/>
      <c r="G22" s="16"/>
      <c r="H22" s="17"/>
    </row>
    <row r="23" spans="1:13" ht="15" customHeight="1" x14ac:dyDescent="0.25">
      <c r="F23" s="14"/>
      <c r="G23" s="16"/>
      <c r="H23" s="17"/>
    </row>
    <row r="24" spans="1:13" ht="15" customHeight="1" x14ac:dyDescent="0.25">
      <c r="F24" s="14"/>
      <c r="G24" s="14"/>
    </row>
    <row r="25" spans="1:13" ht="15" customHeight="1" x14ac:dyDescent="0.25">
      <c r="F25" s="14"/>
    </row>
    <row r="26" spans="1:13" ht="15" customHeight="1" x14ac:dyDescent="0.25">
      <c r="F26" s="14"/>
    </row>
    <row r="27" spans="1:13" ht="15" customHeight="1" x14ac:dyDescent="0.25">
      <c r="F27" s="14"/>
    </row>
    <row r="28" spans="1:13" ht="15" customHeight="1" x14ac:dyDescent="0.25">
      <c r="F28" s="14"/>
      <c r="G28" s="14"/>
    </row>
    <row r="29" spans="1:13" ht="15" customHeight="1" x14ac:dyDescent="0.25">
      <c r="F29" s="14"/>
      <c r="G29" s="14"/>
    </row>
    <row r="30" spans="1:13" ht="15" customHeight="1" x14ac:dyDescent="0.25">
      <c r="F30" s="14"/>
      <c r="G30" s="14"/>
    </row>
    <row r="31" spans="1:13" ht="15" customHeight="1" x14ac:dyDescent="0.25">
      <c r="F31" s="14"/>
      <c r="G31" s="14"/>
    </row>
    <row r="32" spans="1:13" ht="15" customHeight="1" x14ac:dyDescent="0.25">
      <c r="F32" s="14"/>
      <c r="G32" s="14"/>
    </row>
    <row r="33" spans="6:11" ht="15" customHeight="1" x14ac:dyDescent="0.25">
      <c r="F33" s="14"/>
      <c r="G33" s="14"/>
    </row>
    <row r="34" spans="6:11" ht="15" customHeight="1" x14ac:dyDescent="0.25">
      <c r="F34" s="14"/>
    </row>
    <row r="35" spans="6:11" ht="15" customHeight="1" x14ac:dyDescent="0.25">
      <c r="F35" s="14"/>
    </row>
    <row r="36" spans="6:11" ht="15" customHeight="1" x14ac:dyDescent="0.25">
      <c r="F36" s="14"/>
    </row>
    <row r="37" spans="6:11" ht="15" customHeight="1" x14ac:dyDescent="0.25">
      <c r="F37" s="14"/>
    </row>
    <row r="38" spans="6:11" ht="15" customHeight="1" x14ac:dyDescent="0.25">
      <c r="F38" s="14"/>
    </row>
    <row r="39" spans="6:11" ht="15" customHeight="1" x14ac:dyDescent="0.25">
      <c r="F39" s="14"/>
    </row>
    <row r="40" spans="6:11" ht="15" customHeight="1" x14ac:dyDescent="0.25">
      <c r="F40" s="14"/>
    </row>
    <row r="41" spans="6:11" ht="15" customHeight="1" x14ac:dyDescent="0.25">
      <c r="F41" s="14"/>
    </row>
    <row r="42" spans="6:11" ht="15" customHeight="1" x14ac:dyDescent="0.25">
      <c r="F42" s="14"/>
    </row>
    <row r="43" spans="6:11" ht="15" customHeight="1" x14ac:dyDescent="0.25">
      <c r="F43" s="14"/>
    </row>
    <row r="44" spans="6:11" ht="15" customHeight="1" x14ac:dyDescent="0.25">
      <c r="G44" s="14"/>
    </row>
    <row r="45" spans="6:11" ht="15" customHeight="1" x14ac:dyDescent="0.25">
      <c r="F45" s="14"/>
      <c r="G45" s="14"/>
      <c r="H45" s="14"/>
      <c r="I45" s="14"/>
      <c r="J45" s="14"/>
      <c r="K45" s="14"/>
    </row>
    <row r="46" spans="6:11" ht="15" customHeight="1" x14ac:dyDescent="0.25"/>
    <row r="47" spans="6:11" ht="15" customHeight="1" x14ac:dyDescent="0.25"/>
  </sheetData>
  <sheetProtection algorithmName="SHA-512" hashValue="kH6GIe7ca4NoNAyklX1XIowmDL8mCno/6p27D5MgUTDrr2B8M7iDK25BrKIodopPJsbEDeoumz+y01YaXRnEWg==" saltValue="hWj5GDe1BJ2QG/07zuyZdg==" spinCount="100000" sheet="1" objects="1" scenarios="1"/>
  <mergeCells count="3">
    <mergeCell ref="A3:I3"/>
    <mergeCell ref="B17:K17"/>
    <mergeCell ref="B6:K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HB62"/>
  <sheetViews>
    <sheetView workbookViewId="0"/>
  </sheetViews>
  <sheetFormatPr defaultRowHeight="15" x14ac:dyDescent="0.25"/>
  <sheetData>
    <row r="2" spans="3:210" x14ac:dyDescent="0.25">
      <c r="C2" s="42" t="s">
        <v>403</v>
      </c>
      <c r="D2">
        <v>28</v>
      </c>
      <c r="E2" s="42" t="s">
        <v>431</v>
      </c>
      <c r="F2" t="s">
        <v>431</v>
      </c>
      <c r="G2" s="42" t="s">
        <v>431</v>
      </c>
      <c r="H2" t="s">
        <v>431</v>
      </c>
      <c r="I2" s="42" t="s">
        <v>431</v>
      </c>
      <c r="J2" t="s">
        <v>431</v>
      </c>
      <c r="K2" s="42" t="s">
        <v>452</v>
      </c>
      <c r="L2">
        <v>1</v>
      </c>
      <c r="M2" s="42" t="s">
        <v>493</v>
      </c>
      <c r="N2">
        <v>1</v>
      </c>
      <c r="O2" s="42" t="s">
        <v>495</v>
      </c>
      <c r="P2">
        <v>37</v>
      </c>
      <c r="Q2" s="42" t="s">
        <v>529</v>
      </c>
      <c r="R2">
        <v>1</v>
      </c>
      <c r="S2" s="42" t="s">
        <v>452</v>
      </c>
      <c r="T2">
        <v>1</v>
      </c>
      <c r="U2" s="42" t="s">
        <v>435</v>
      </c>
      <c r="V2">
        <v>1</v>
      </c>
      <c r="W2" s="42" t="s">
        <v>590</v>
      </c>
      <c r="X2">
        <v>13</v>
      </c>
      <c r="Y2" s="42" t="s">
        <v>590</v>
      </c>
      <c r="Z2">
        <v>43</v>
      </c>
      <c r="AA2" s="42" t="s">
        <v>529</v>
      </c>
      <c r="AB2">
        <v>1</v>
      </c>
      <c r="AC2" s="42" t="s">
        <v>493</v>
      </c>
      <c r="AD2">
        <v>1</v>
      </c>
      <c r="AE2" s="42" t="s">
        <v>495</v>
      </c>
      <c r="AF2">
        <v>37</v>
      </c>
      <c r="AG2" s="42" t="s">
        <v>440</v>
      </c>
      <c r="AH2">
        <v>7</v>
      </c>
      <c r="AI2" s="42" t="s">
        <v>36</v>
      </c>
      <c r="AJ2">
        <v>11</v>
      </c>
      <c r="AK2" s="42" t="s">
        <v>452</v>
      </c>
      <c r="AL2">
        <v>1</v>
      </c>
      <c r="AM2" s="42" t="s">
        <v>671</v>
      </c>
      <c r="AN2">
        <v>30</v>
      </c>
      <c r="AO2" s="42" t="s">
        <v>435</v>
      </c>
      <c r="AP2">
        <v>1</v>
      </c>
      <c r="AQ2" s="42" t="s">
        <v>590</v>
      </c>
      <c r="AR2">
        <v>13</v>
      </c>
      <c r="AS2" s="42" t="s">
        <v>590</v>
      </c>
      <c r="AT2">
        <v>43</v>
      </c>
      <c r="AU2" s="42" t="s">
        <v>440</v>
      </c>
      <c r="AV2">
        <v>7</v>
      </c>
      <c r="AW2" s="42" t="s">
        <v>36</v>
      </c>
      <c r="AX2">
        <v>11</v>
      </c>
      <c r="AY2" s="42" t="s">
        <v>529</v>
      </c>
      <c r="AZ2">
        <v>1</v>
      </c>
      <c r="BA2" s="42" t="s">
        <v>493</v>
      </c>
      <c r="BB2">
        <v>1</v>
      </c>
      <c r="BC2" s="42" t="s">
        <v>521</v>
      </c>
      <c r="BD2">
        <v>4</v>
      </c>
      <c r="BE2" s="42" t="s">
        <v>435</v>
      </c>
      <c r="BF2">
        <v>104</v>
      </c>
      <c r="BG2" s="42" t="s">
        <v>128</v>
      </c>
      <c r="BH2">
        <v>122</v>
      </c>
      <c r="BI2" s="42" t="s">
        <v>452</v>
      </c>
      <c r="BJ2">
        <v>1</v>
      </c>
      <c r="BK2" s="42" t="s">
        <v>708</v>
      </c>
      <c r="BL2">
        <v>39</v>
      </c>
      <c r="BM2" s="42" t="s">
        <v>590</v>
      </c>
      <c r="BN2">
        <v>13</v>
      </c>
      <c r="BO2" s="42" t="s">
        <v>590</v>
      </c>
      <c r="BP2">
        <v>43</v>
      </c>
      <c r="BQ2" s="42" t="s">
        <v>435</v>
      </c>
      <c r="BR2">
        <v>104</v>
      </c>
      <c r="BS2" s="42" t="s">
        <v>128</v>
      </c>
      <c r="BT2">
        <v>122</v>
      </c>
      <c r="BU2" s="42" t="s">
        <v>440</v>
      </c>
      <c r="BV2">
        <v>7</v>
      </c>
      <c r="BW2" s="42" t="s">
        <v>749</v>
      </c>
      <c r="BX2">
        <v>15</v>
      </c>
      <c r="BY2" s="42" t="s">
        <v>529</v>
      </c>
      <c r="BZ2">
        <v>1</v>
      </c>
      <c r="CA2" s="42" t="s">
        <v>493</v>
      </c>
      <c r="CB2">
        <v>1</v>
      </c>
      <c r="CC2" s="42" t="s">
        <v>495</v>
      </c>
      <c r="CD2">
        <v>37</v>
      </c>
      <c r="CE2" s="42" t="s">
        <v>452</v>
      </c>
      <c r="CF2">
        <v>1</v>
      </c>
      <c r="CG2" s="42" t="s">
        <v>708</v>
      </c>
      <c r="CH2">
        <v>39</v>
      </c>
      <c r="CI2" s="42" t="s">
        <v>590</v>
      </c>
      <c r="CJ2">
        <v>13</v>
      </c>
      <c r="CK2" s="42" t="s">
        <v>590</v>
      </c>
      <c r="CL2">
        <v>43</v>
      </c>
      <c r="CM2" s="42" t="s">
        <v>435</v>
      </c>
      <c r="CN2">
        <v>104</v>
      </c>
      <c r="CO2" s="42" t="s">
        <v>128</v>
      </c>
      <c r="CP2">
        <v>122</v>
      </c>
      <c r="CQ2" s="42" t="s">
        <v>440</v>
      </c>
      <c r="CR2">
        <v>7</v>
      </c>
      <c r="CS2" s="42" t="s">
        <v>749</v>
      </c>
      <c r="CT2">
        <v>15</v>
      </c>
      <c r="CU2" s="42" t="s">
        <v>529</v>
      </c>
      <c r="CV2">
        <v>1</v>
      </c>
      <c r="CW2" s="42" t="s">
        <v>493</v>
      </c>
      <c r="CX2">
        <v>1</v>
      </c>
      <c r="CY2" s="42" t="s">
        <v>495</v>
      </c>
      <c r="CZ2">
        <v>37</v>
      </c>
      <c r="DA2" s="42" t="s">
        <v>763</v>
      </c>
      <c r="DB2">
        <v>128</v>
      </c>
      <c r="DC2" s="42" t="s">
        <v>765</v>
      </c>
      <c r="DD2">
        <v>124</v>
      </c>
      <c r="DE2" s="42" t="s">
        <v>452</v>
      </c>
      <c r="DF2">
        <v>1</v>
      </c>
      <c r="DG2" s="42" t="s">
        <v>708</v>
      </c>
      <c r="DH2">
        <v>39</v>
      </c>
      <c r="DI2" s="42" t="s">
        <v>590</v>
      </c>
      <c r="DJ2">
        <v>13</v>
      </c>
      <c r="DK2" s="42" t="s">
        <v>590</v>
      </c>
      <c r="DL2">
        <v>43</v>
      </c>
      <c r="DM2" s="42" t="s">
        <v>435</v>
      </c>
      <c r="DN2">
        <v>104</v>
      </c>
      <c r="DO2" s="42" t="s">
        <v>128</v>
      </c>
      <c r="DP2">
        <v>122</v>
      </c>
      <c r="DQ2" s="42" t="s">
        <v>765</v>
      </c>
      <c r="DR2">
        <v>124</v>
      </c>
      <c r="DS2" s="42" t="s">
        <v>763</v>
      </c>
      <c r="DT2">
        <v>128</v>
      </c>
      <c r="DU2" s="42" t="s">
        <v>440</v>
      </c>
      <c r="DV2">
        <v>7</v>
      </c>
      <c r="DW2" s="42" t="s">
        <v>749</v>
      </c>
      <c r="DX2">
        <v>15</v>
      </c>
      <c r="DY2" s="42" t="s">
        <v>529</v>
      </c>
      <c r="DZ2">
        <v>1</v>
      </c>
      <c r="EA2" s="42" t="s">
        <v>493</v>
      </c>
      <c r="EB2">
        <v>1</v>
      </c>
      <c r="EC2" s="42" t="s">
        <v>495</v>
      </c>
      <c r="ED2">
        <v>37</v>
      </c>
      <c r="EE2" s="42" t="s">
        <v>767</v>
      </c>
      <c r="EF2">
        <v>129</v>
      </c>
      <c r="EG2" s="42" t="s">
        <v>452</v>
      </c>
      <c r="EH2">
        <v>1</v>
      </c>
      <c r="EI2" s="42" t="s">
        <v>708</v>
      </c>
      <c r="EJ2">
        <v>39</v>
      </c>
      <c r="EK2" s="42" t="s">
        <v>590</v>
      </c>
      <c r="EL2">
        <v>13</v>
      </c>
      <c r="EM2" s="42" t="s">
        <v>590</v>
      </c>
      <c r="EN2">
        <v>43</v>
      </c>
      <c r="EO2" s="42" t="s">
        <v>435</v>
      </c>
      <c r="EP2">
        <v>104</v>
      </c>
      <c r="EQ2" s="42" t="s">
        <v>128</v>
      </c>
      <c r="ER2">
        <v>122</v>
      </c>
      <c r="ES2" s="42" t="s">
        <v>765</v>
      </c>
      <c r="ET2">
        <v>124</v>
      </c>
      <c r="EU2" s="42" t="s">
        <v>763</v>
      </c>
      <c r="EV2">
        <v>128</v>
      </c>
      <c r="EW2" s="42" t="s">
        <v>767</v>
      </c>
      <c r="EX2">
        <v>129</v>
      </c>
      <c r="EY2" s="42" t="s">
        <v>440</v>
      </c>
      <c r="EZ2">
        <v>7</v>
      </c>
      <c r="FA2" s="42" t="s">
        <v>749</v>
      </c>
      <c r="FB2">
        <v>15</v>
      </c>
      <c r="FC2" s="42" t="s">
        <v>529</v>
      </c>
      <c r="FD2">
        <v>1</v>
      </c>
      <c r="FE2" s="42" t="s">
        <v>493</v>
      </c>
      <c r="FF2">
        <v>1</v>
      </c>
      <c r="FG2" s="42" t="s">
        <v>495</v>
      </c>
      <c r="FH2">
        <v>37</v>
      </c>
      <c r="FI2" s="42" t="s">
        <v>431</v>
      </c>
      <c r="FJ2" t="s">
        <v>431</v>
      </c>
      <c r="FK2" s="42" t="s">
        <v>452</v>
      </c>
      <c r="FL2">
        <v>1</v>
      </c>
      <c r="FM2" s="42" t="s">
        <v>590</v>
      </c>
      <c r="FN2">
        <v>13</v>
      </c>
      <c r="FO2" s="42" t="s">
        <v>590</v>
      </c>
      <c r="FP2">
        <v>43</v>
      </c>
      <c r="FQ2" s="42" t="s">
        <v>435</v>
      </c>
      <c r="FR2">
        <v>104</v>
      </c>
      <c r="FS2" s="42" t="s">
        <v>765</v>
      </c>
      <c r="FT2">
        <v>124</v>
      </c>
      <c r="FU2" s="42" t="s">
        <v>431</v>
      </c>
      <c r="FV2" t="s">
        <v>431</v>
      </c>
      <c r="FW2" s="42" t="s">
        <v>440</v>
      </c>
      <c r="FX2">
        <v>7</v>
      </c>
      <c r="FY2" s="42" t="s">
        <v>749</v>
      </c>
      <c r="FZ2">
        <v>15</v>
      </c>
      <c r="GA2" s="42" t="s">
        <v>529</v>
      </c>
      <c r="GB2">
        <v>1</v>
      </c>
      <c r="GC2" s="42" t="s">
        <v>493</v>
      </c>
      <c r="GD2">
        <v>1</v>
      </c>
      <c r="GE2" s="42" t="s">
        <v>495</v>
      </c>
      <c r="GF2">
        <v>37</v>
      </c>
      <c r="GG2" s="42" t="s">
        <v>452</v>
      </c>
      <c r="GH2">
        <v>1</v>
      </c>
      <c r="GI2" s="42" t="s">
        <v>590</v>
      </c>
      <c r="GJ2">
        <v>13</v>
      </c>
      <c r="GK2" s="42" t="s">
        <v>590</v>
      </c>
      <c r="GL2">
        <v>43</v>
      </c>
      <c r="GM2" s="42" t="s">
        <v>435</v>
      </c>
      <c r="GN2">
        <v>104</v>
      </c>
      <c r="GO2" s="42" t="s">
        <v>765</v>
      </c>
      <c r="GP2">
        <v>124</v>
      </c>
      <c r="GQ2" s="42" t="s">
        <v>981</v>
      </c>
      <c r="GR2">
        <v>138</v>
      </c>
      <c r="GS2" s="42" t="s">
        <v>440</v>
      </c>
      <c r="GT2">
        <v>7</v>
      </c>
      <c r="GU2" s="42" t="s">
        <v>749</v>
      </c>
      <c r="GV2">
        <v>15</v>
      </c>
      <c r="GW2" s="42" t="s">
        <v>529</v>
      </c>
      <c r="GX2">
        <v>1</v>
      </c>
      <c r="GY2" s="42" t="s">
        <v>493</v>
      </c>
      <c r="GZ2">
        <v>1</v>
      </c>
      <c r="HA2" s="42" t="s">
        <v>495</v>
      </c>
      <c r="HB2">
        <v>37</v>
      </c>
    </row>
    <row r="3" spans="3:210" x14ac:dyDescent="0.25">
      <c r="C3" s="42" t="s">
        <v>404</v>
      </c>
      <c r="D3">
        <v>9</v>
      </c>
      <c r="K3" s="42" t="s">
        <v>453</v>
      </c>
      <c r="L3">
        <v>2</v>
      </c>
      <c r="M3" s="42" t="s">
        <v>494</v>
      </c>
      <c r="N3">
        <v>2</v>
      </c>
      <c r="O3" s="42" t="s">
        <v>496</v>
      </c>
      <c r="P3">
        <v>26</v>
      </c>
      <c r="Q3" s="42" t="s">
        <v>530</v>
      </c>
      <c r="R3">
        <v>2</v>
      </c>
      <c r="S3" s="42" t="s">
        <v>453</v>
      </c>
      <c r="T3">
        <v>2</v>
      </c>
      <c r="U3" s="42" t="s">
        <v>436</v>
      </c>
      <c r="V3">
        <v>2</v>
      </c>
      <c r="W3" s="42" t="s">
        <v>591</v>
      </c>
      <c r="X3">
        <v>14</v>
      </c>
      <c r="Y3" s="42" t="s">
        <v>591</v>
      </c>
      <c r="Z3">
        <v>44</v>
      </c>
      <c r="AA3" s="42" t="s">
        <v>530</v>
      </c>
      <c r="AB3">
        <v>2</v>
      </c>
      <c r="AC3" s="42" t="s">
        <v>494</v>
      </c>
      <c r="AD3">
        <v>2</v>
      </c>
      <c r="AE3" s="42" t="s">
        <v>496</v>
      </c>
      <c r="AF3">
        <v>26</v>
      </c>
      <c r="AG3" s="42" t="s">
        <v>656</v>
      </c>
      <c r="AH3">
        <v>1</v>
      </c>
      <c r="AI3" s="42" t="s">
        <v>37</v>
      </c>
      <c r="AJ3">
        <v>1</v>
      </c>
      <c r="AK3" s="42" t="s">
        <v>453</v>
      </c>
      <c r="AL3">
        <v>2</v>
      </c>
      <c r="AM3" s="42" t="s">
        <v>403</v>
      </c>
      <c r="AN3">
        <v>28</v>
      </c>
      <c r="AO3" s="42" t="s">
        <v>436</v>
      </c>
      <c r="AP3">
        <v>2</v>
      </c>
      <c r="AQ3" s="42" t="s">
        <v>591</v>
      </c>
      <c r="AR3">
        <v>14</v>
      </c>
      <c r="AS3" s="42" t="s">
        <v>591</v>
      </c>
      <c r="AT3">
        <v>44</v>
      </c>
      <c r="AU3" s="42" t="s">
        <v>656</v>
      </c>
      <c r="AV3">
        <v>1</v>
      </c>
      <c r="AW3" s="42" t="s">
        <v>37</v>
      </c>
      <c r="AX3">
        <v>1</v>
      </c>
      <c r="AY3" s="42" t="s">
        <v>530</v>
      </c>
      <c r="AZ3">
        <v>2</v>
      </c>
      <c r="BA3" s="42" t="s">
        <v>494</v>
      </c>
      <c r="BB3">
        <v>2</v>
      </c>
      <c r="BC3" s="42" t="s">
        <v>495</v>
      </c>
      <c r="BD3">
        <v>37</v>
      </c>
      <c r="BE3" s="42" t="s">
        <v>436</v>
      </c>
      <c r="BF3">
        <v>105</v>
      </c>
      <c r="BG3" s="42" t="s">
        <v>707</v>
      </c>
      <c r="BH3">
        <v>123</v>
      </c>
      <c r="BI3" s="42" t="s">
        <v>453</v>
      </c>
      <c r="BJ3">
        <v>2</v>
      </c>
      <c r="BK3" s="42" t="s">
        <v>671</v>
      </c>
      <c r="BL3">
        <v>30</v>
      </c>
      <c r="BM3" s="42" t="s">
        <v>591</v>
      </c>
      <c r="BN3">
        <v>14</v>
      </c>
      <c r="BO3" s="42" t="s">
        <v>591</v>
      </c>
      <c r="BP3">
        <v>44</v>
      </c>
      <c r="BQ3" s="42" t="s">
        <v>436</v>
      </c>
      <c r="BR3">
        <v>105</v>
      </c>
      <c r="BS3" s="42" t="s">
        <v>707</v>
      </c>
      <c r="BT3">
        <v>123</v>
      </c>
      <c r="BU3" s="42" t="s">
        <v>656</v>
      </c>
      <c r="BV3">
        <v>1</v>
      </c>
      <c r="BW3" s="42" t="s">
        <v>36</v>
      </c>
      <c r="BX3">
        <v>11</v>
      </c>
      <c r="BY3" s="42" t="s">
        <v>530</v>
      </c>
      <c r="BZ3">
        <v>2</v>
      </c>
      <c r="CA3" s="42" t="s">
        <v>494</v>
      </c>
      <c r="CB3">
        <v>2</v>
      </c>
      <c r="CC3" s="42" t="s">
        <v>752</v>
      </c>
      <c r="CD3">
        <v>48</v>
      </c>
      <c r="CE3" s="42" t="s">
        <v>453</v>
      </c>
      <c r="CF3">
        <v>2</v>
      </c>
      <c r="CG3" s="42" t="s">
        <v>671</v>
      </c>
      <c r="CH3">
        <v>30</v>
      </c>
      <c r="CI3" s="42" t="s">
        <v>591</v>
      </c>
      <c r="CJ3">
        <v>14</v>
      </c>
      <c r="CK3" s="42" t="s">
        <v>591</v>
      </c>
      <c r="CL3">
        <v>44</v>
      </c>
      <c r="CM3" s="42" t="s">
        <v>436</v>
      </c>
      <c r="CN3">
        <v>105</v>
      </c>
      <c r="CO3" s="42" t="s">
        <v>707</v>
      </c>
      <c r="CP3">
        <v>123</v>
      </c>
      <c r="CQ3" s="42" t="s">
        <v>656</v>
      </c>
      <c r="CR3">
        <v>1</v>
      </c>
      <c r="CS3" s="42" t="s">
        <v>36</v>
      </c>
      <c r="CT3">
        <v>11</v>
      </c>
      <c r="CU3" s="42" t="s">
        <v>530</v>
      </c>
      <c r="CV3">
        <v>2</v>
      </c>
      <c r="CW3" s="42" t="s">
        <v>494</v>
      </c>
      <c r="CX3">
        <v>2</v>
      </c>
      <c r="CY3" s="42" t="s">
        <v>752</v>
      </c>
      <c r="CZ3">
        <v>48</v>
      </c>
      <c r="DA3" s="42" t="s">
        <v>764</v>
      </c>
      <c r="DB3">
        <v>127</v>
      </c>
      <c r="DC3" s="42" t="s">
        <v>766</v>
      </c>
      <c r="DD3">
        <v>125</v>
      </c>
      <c r="DE3" s="42" t="s">
        <v>453</v>
      </c>
      <c r="DF3">
        <v>2</v>
      </c>
      <c r="DG3" s="42" t="s">
        <v>671</v>
      </c>
      <c r="DH3">
        <v>30</v>
      </c>
      <c r="DI3" s="42" t="s">
        <v>591</v>
      </c>
      <c r="DJ3">
        <v>14</v>
      </c>
      <c r="DK3" s="42" t="s">
        <v>591</v>
      </c>
      <c r="DL3">
        <v>44</v>
      </c>
      <c r="DM3" s="42" t="s">
        <v>436</v>
      </c>
      <c r="DN3">
        <v>105</v>
      </c>
      <c r="DO3" s="42" t="s">
        <v>707</v>
      </c>
      <c r="DP3">
        <v>123</v>
      </c>
      <c r="DQ3" s="42" t="s">
        <v>766</v>
      </c>
      <c r="DR3">
        <v>125</v>
      </c>
      <c r="DS3" s="42" t="s">
        <v>764</v>
      </c>
      <c r="DT3">
        <v>127</v>
      </c>
      <c r="DU3" s="42" t="s">
        <v>656</v>
      </c>
      <c r="DV3">
        <v>1</v>
      </c>
      <c r="DW3" s="42" t="s">
        <v>36</v>
      </c>
      <c r="DX3">
        <v>11</v>
      </c>
      <c r="DY3" s="42" t="s">
        <v>530</v>
      </c>
      <c r="DZ3">
        <v>2</v>
      </c>
      <c r="EA3" s="42" t="s">
        <v>494</v>
      </c>
      <c r="EB3">
        <v>2</v>
      </c>
      <c r="EC3" s="42" t="s">
        <v>752</v>
      </c>
      <c r="ED3">
        <v>48</v>
      </c>
      <c r="EE3" s="42" t="s">
        <v>768</v>
      </c>
      <c r="EF3">
        <v>130</v>
      </c>
      <c r="EG3" s="42" t="s">
        <v>453</v>
      </c>
      <c r="EH3">
        <v>2</v>
      </c>
      <c r="EI3" s="42" t="s">
        <v>671</v>
      </c>
      <c r="EJ3">
        <v>30</v>
      </c>
      <c r="EK3" s="42" t="s">
        <v>591</v>
      </c>
      <c r="EL3">
        <v>14</v>
      </c>
      <c r="EM3" s="42" t="s">
        <v>591</v>
      </c>
      <c r="EN3">
        <v>44</v>
      </c>
      <c r="EO3" s="42" t="s">
        <v>436</v>
      </c>
      <c r="EP3">
        <v>105</v>
      </c>
      <c r="EQ3" s="42" t="s">
        <v>707</v>
      </c>
      <c r="ER3">
        <v>123</v>
      </c>
      <c r="ES3" s="42" t="s">
        <v>766</v>
      </c>
      <c r="ET3">
        <v>125</v>
      </c>
      <c r="EU3" s="42" t="s">
        <v>764</v>
      </c>
      <c r="EV3">
        <v>127</v>
      </c>
      <c r="EW3" s="42" t="s">
        <v>768</v>
      </c>
      <c r="EX3">
        <v>130</v>
      </c>
      <c r="EY3" s="42" t="s">
        <v>656</v>
      </c>
      <c r="EZ3">
        <v>1</v>
      </c>
      <c r="FA3" s="42" t="s">
        <v>36</v>
      </c>
      <c r="FB3">
        <v>11</v>
      </c>
      <c r="FC3" s="42" t="s">
        <v>530</v>
      </c>
      <c r="FD3">
        <v>2</v>
      </c>
      <c r="FE3" s="42" t="s">
        <v>494</v>
      </c>
      <c r="FF3">
        <v>2</v>
      </c>
      <c r="FG3" s="42" t="s">
        <v>752</v>
      </c>
      <c r="FH3">
        <v>48</v>
      </c>
      <c r="FK3" s="42" t="s">
        <v>453</v>
      </c>
      <c r="FL3">
        <v>2</v>
      </c>
      <c r="FM3" s="42" t="s">
        <v>591</v>
      </c>
      <c r="FN3">
        <v>14</v>
      </c>
      <c r="FO3" s="42" t="s">
        <v>591</v>
      </c>
      <c r="FP3">
        <v>44</v>
      </c>
      <c r="FQ3" s="42" t="s">
        <v>436</v>
      </c>
      <c r="FR3">
        <v>105</v>
      </c>
      <c r="FS3" s="42" t="s">
        <v>766</v>
      </c>
      <c r="FT3">
        <v>125</v>
      </c>
      <c r="FW3" s="42" t="s">
        <v>656</v>
      </c>
      <c r="FX3">
        <v>1</v>
      </c>
      <c r="FY3" s="42" t="s">
        <v>36</v>
      </c>
      <c r="FZ3">
        <v>11</v>
      </c>
      <c r="GA3" s="42" t="s">
        <v>530</v>
      </c>
      <c r="GB3">
        <v>2</v>
      </c>
      <c r="GC3" s="42" t="s">
        <v>494</v>
      </c>
      <c r="GD3">
        <v>2</v>
      </c>
      <c r="GE3" s="42" t="s">
        <v>752</v>
      </c>
      <c r="GF3">
        <v>48</v>
      </c>
      <c r="GG3" s="42" t="s">
        <v>453</v>
      </c>
      <c r="GH3">
        <v>2</v>
      </c>
      <c r="GI3" s="42" t="s">
        <v>591</v>
      </c>
      <c r="GJ3">
        <v>14</v>
      </c>
      <c r="GK3" s="42" t="s">
        <v>591</v>
      </c>
      <c r="GL3">
        <v>44</v>
      </c>
      <c r="GM3" s="42" t="s">
        <v>436</v>
      </c>
      <c r="GN3">
        <v>105</v>
      </c>
      <c r="GO3" s="42" t="s">
        <v>766</v>
      </c>
      <c r="GP3">
        <v>125</v>
      </c>
      <c r="GQ3" s="42" t="s">
        <v>982</v>
      </c>
      <c r="GR3">
        <v>139</v>
      </c>
      <c r="GS3" s="42" t="s">
        <v>656</v>
      </c>
      <c r="GT3">
        <v>1</v>
      </c>
      <c r="GU3" s="42" t="s">
        <v>36</v>
      </c>
      <c r="GV3">
        <v>11</v>
      </c>
      <c r="GW3" s="42" t="s">
        <v>530</v>
      </c>
      <c r="GX3">
        <v>2</v>
      </c>
      <c r="GY3" s="42" t="s">
        <v>494</v>
      </c>
      <c r="GZ3">
        <v>2</v>
      </c>
      <c r="HA3" s="42" t="s">
        <v>752</v>
      </c>
      <c r="HB3">
        <v>48</v>
      </c>
    </row>
    <row r="4" spans="3:210" x14ac:dyDescent="0.25">
      <c r="C4" s="42" t="s">
        <v>405</v>
      </c>
      <c r="D4">
        <v>4</v>
      </c>
      <c r="K4" s="42" t="s">
        <v>454</v>
      </c>
      <c r="L4">
        <v>3</v>
      </c>
      <c r="O4" s="42" t="s">
        <v>497</v>
      </c>
      <c r="P4">
        <v>7</v>
      </c>
      <c r="Q4" s="42" t="s">
        <v>531</v>
      </c>
      <c r="R4">
        <v>3</v>
      </c>
      <c r="S4" s="42" t="s">
        <v>454</v>
      </c>
      <c r="T4">
        <v>3</v>
      </c>
      <c r="U4" s="42" t="s">
        <v>437</v>
      </c>
      <c r="V4">
        <v>3</v>
      </c>
      <c r="W4" s="42" t="s">
        <v>592</v>
      </c>
      <c r="X4">
        <v>15</v>
      </c>
      <c r="Y4" s="42" t="s">
        <v>592</v>
      </c>
      <c r="Z4">
        <v>45</v>
      </c>
      <c r="AA4" s="42" t="s">
        <v>531</v>
      </c>
      <c r="AB4">
        <v>3</v>
      </c>
      <c r="AE4" s="42" t="s">
        <v>497</v>
      </c>
      <c r="AF4">
        <v>7</v>
      </c>
      <c r="AG4" s="42" t="s">
        <v>657</v>
      </c>
      <c r="AH4">
        <v>2</v>
      </c>
      <c r="AI4" s="42" t="s">
        <v>38</v>
      </c>
      <c r="AJ4">
        <v>2</v>
      </c>
      <c r="AK4" s="42" t="s">
        <v>454</v>
      </c>
      <c r="AL4">
        <v>3</v>
      </c>
      <c r="AM4" s="42" t="s">
        <v>404</v>
      </c>
      <c r="AN4">
        <v>9</v>
      </c>
      <c r="AO4" s="42" t="s">
        <v>437</v>
      </c>
      <c r="AP4">
        <v>3</v>
      </c>
      <c r="AQ4" s="42" t="s">
        <v>592</v>
      </c>
      <c r="AR4">
        <v>15</v>
      </c>
      <c r="AS4" s="42" t="s">
        <v>592</v>
      </c>
      <c r="AT4">
        <v>45</v>
      </c>
      <c r="AU4" s="42" t="s">
        <v>657</v>
      </c>
      <c r="AV4">
        <v>2</v>
      </c>
      <c r="AW4" s="42" t="s">
        <v>38</v>
      </c>
      <c r="AX4">
        <v>2</v>
      </c>
      <c r="AY4" s="42" t="s">
        <v>531</v>
      </c>
      <c r="AZ4">
        <v>3</v>
      </c>
      <c r="BC4" s="42" t="s">
        <v>522</v>
      </c>
      <c r="BD4">
        <v>5</v>
      </c>
      <c r="BE4" s="42" t="s">
        <v>437</v>
      </c>
      <c r="BF4">
        <v>106</v>
      </c>
      <c r="BI4" s="42" t="s">
        <v>454</v>
      </c>
      <c r="BJ4">
        <v>3</v>
      </c>
      <c r="BK4" s="42" t="s">
        <v>709</v>
      </c>
      <c r="BL4">
        <v>41</v>
      </c>
      <c r="BM4" s="42" t="s">
        <v>592</v>
      </c>
      <c r="BN4">
        <v>15</v>
      </c>
      <c r="BO4" s="42" t="s">
        <v>592</v>
      </c>
      <c r="BP4">
        <v>45</v>
      </c>
      <c r="BQ4" s="42" t="s">
        <v>437</v>
      </c>
      <c r="BR4">
        <v>106</v>
      </c>
      <c r="BU4" s="42" t="s">
        <v>657</v>
      </c>
      <c r="BV4">
        <v>2</v>
      </c>
      <c r="BW4" s="42" t="s">
        <v>37</v>
      </c>
      <c r="BX4">
        <v>1</v>
      </c>
      <c r="BY4" s="42" t="s">
        <v>531</v>
      </c>
      <c r="BZ4">
        <v>3</v>
      </c>
      <c r="CC4" s="42" t="s">
        <v>753</v>
      </c>
      <c r="CD4">
        <v>-1</v>
      </c>
      <c r="CE4" s="42" t="s">
        <v>454</v>
      </c>
      <c r="CF4">
        <v>3</v>
      </c>
      <c r="CG4" s="42" t="s">
        <v>709</v>
      </c>
      <c r="CH4">
        <v>41</v>
      </c>
      <c r="CI4" s="42" t="s">
        <v>592</v>
      </c>
      <c r="CJ4">
        <v>15</v>
      </c>
      <c r="CK4" s="42" t="s">
        <v>592</v>
      </c>
      <c r="CL4">
        <v>45</v>
      </c>
      <c r="CM4" s="42" t="s">
        <v>437</v>
      </c>
      <c r="CN4">
        <v>106</v>
      </c>
      <c r="CQ4" s="42" t="s">
        <v>657</v>
      </c>
      <c r="CR4">
        <v>2</v>
      </c>
      <c r="CS4" s="42" t="s">
        <v>37</v>
      </c>
      <c r="CT4">
        <v>1</v>
      </c>
      <c r="CU4" s="42" t="s">
        <v>531</v>
      </c>
      <c r="CV4">
        <v>3</v>
      </c>
      <c r="CY4" s="42" t="s">
        <v>753</v>
      </c>
      <c r="CZ4">
        <v>-1</v>
      </c>
      <c r="DC4" s="42" t="s">
        <v>93</v>
      </c>
      <c r="DD4">
        <v>126</v>
      </c>
      <c r="DE4" s="42" t="s">
        <v>454</v>
      </c>
      <c r="DF4">
        <v>3</v>
      </c>
      <c r="DG4" s="42" t="s">
        <v>709</v>
      </c>
      <c r="DH4">
        <v>41</v>
      </c>
      <c r="DI4" s="42" t="s">
        <v>592</v>
      </c>
      <c r="DJ4">
        <v>15</v>
      </c>
      <c r="DK4" s="42" t="s">
        <v>592</v>
      </c>
      <c r="DL4">
        <v>45</v>
      </c>
      <c r="DM4" s="42" t="s">
        <v>437</v>
      </c>
      <c r="DN4">
        <v>106</v>
      </c>
      <c r="DQ4" s="42" t="s">
        <v>93</v>
      </c>
      <c r="DR4">
        <v>126</v>
      </c>
      <c r="DU4" s="42" t="s">
        <v>657</v>
      </c>
      <c r="DV4">
        <v>2</v>
      </c>
      <c r="DW4" s="42" t="s">
        <v>37</v>
      </c>
      <c r="DX4">
        <v>1</v>
      </c>
      <c r="DY4" s="42" t="s">
        <v>531</v>
      </c>
      <c r="DZ4">
        <v>3</v>
      </c>
      <c r="EC4" s="42" t="s">
        <v>753</v>
      </c>
      <c r="ED4">
        <v>-1</v>
      </c>
      <c r="EE4" s="42" t="s">
        <v>769</v>
      </c>
      <c r="EF4">
        <v>131</v>
      </c>
      <c r="EG4" s="42" t="s">
        <v>454</v>
      </c>
      <c r="EH4">
        <v>3</v>
      </c>
      <c r="EI4" s="42" t="s">
        <v>795</v>
      </c>
      <c r="EJ4">
        <v>51</v>
      </c>
      <c r="EK4" s="42" t="s">
        <v>592</v>
      </c>
      <c r="EL4">
        <v>15</v>
      </c>
      <c r="EM4" s="42" t="s">
        <v>592</v>
      </c>
      <c r="EN4">
        <v>45</v>
      </c>
      <c r="EO4" s="42" t="s">
        <v>437</v>
      </c>
      <c r="EP4">
        <v>106</v>
      </c>
      <c r="ES4" s="42" t="s">
        <v>93</v>
      </c>
      <c r="ET4">
        <v>126</v>
      </c>
      <c r="EW4" s="42" t="s">
        <v>769</v>
      </c>
      <c r="EX4">
        <v>131</v>
      </c>
      <c r="EY4" s="42" t="s">
        <v>657</v>
      </c>
      <c r="EZ4">
        <v>2</v>
      </c>
      <c r="FA4" s="42" t="s">
        <v>37</v>
      </c>
      <c r="FB4">
        <v>1</v>
      </c>
      <c r="FC4" s="42" t="s">
        <v>531</v>
      </c>
      <c r="FD4">
        <v>3</v>
      </c>
      <c r="FG4" s="42" t="s">
        <v>753</v>
      </c>
      <c r="FH4">
        <v>-1</v>
      </c>
      <c r="FK4" s="42" t="s">
        <v>454</v>
      </c>
      <c r="FL4">
        <v>3</v>
      </c>
      <c r="FM4" s="42" t="s">
        <v>592</v>
      </c>
      <c r="FN4">
        <v>15</v>
      </c>
      <c r="FO4" s="42" t="s">
        <v>592</v>
      </c>
      <c r="FP4">
        <v>45</v>
      </c>
      <c r="FQ4" s="42" t="s">
        <v>437</v>
      </c>
      <c r="FR4">
        <v>106</v>
      </c>
      <c r="FS4" s="42" t="s">
        <v>93</v>
      </c>
      <c r="FT4">
        <v>126</v>
      </c>
      <c r="FW4" s="42" t="s">
        <v>657</v>
      </c>
      <c r="FX4">
        <v>2</v>
      </c>
      <c r="FY4" s="42" t="s">
        <v>37</v>
      </c>
      <c r="FZ4">
        <v>1</v>
      </c>
      <c r="GA4" s="42" t="s">
        <v>531</v>
      </c>
      <c r="GB4">
        <v>3</v>
      </c>
      <c r="GE4" s="42" t="s">
        <v>753</v>
      </c>
      <c r="GF4">
        <v>-1</v>
      </c>
      <c r="GG4" s="42" t="s">
        <v>454</v>
      </c>
      <c r="GH4">
        <v>3</v>
      </c>
      <c r="GI4" s="42" t="s">
        <v>592</v>
      </c>
      <c r="GJ4">
        <v>15</v>
      </c>
      <c r="GK4" s="42" t="s">
        <v>592</v>
      </c>
      <c r="GL4">
        <v>45</v>
      </c>
      <c r="GM4" s="42" t="s">
        <v>437</v>
      </c>
      <c r="GN4">
        <v>106</v>
      </c>
      <c r="GO4" s="42" t="s">
        <v>93</v>
      </c>
      <c r="GP4">
        <v>126</v>
      </c>
      <c r="GQ4" s="42" t="s">
        <v>983</v>
      </c>
      <c r="GR4">
        <v>140</v>
      </c>
      <c r="GS4" s="42" t="s">
        <v>657</v>
      </c>
      <c r="GT4">
        <v>2</v>
      </c>
      <c r="GU4" s="42" t="s">
        <v>37</v>
      </c>
      <c r="GV4">
        <v>1</v>
      </c>
      <c r="GW4" s="42" t="s">
        <v>531</v>
      </c>
      <c r="GX4">
        <v>3</v>
      </c>
      <c r="HA4" s="42" t="s">
        <v>753</v>
      </c>
      <c r="HB4">
        <v>-1</v>
      </c>
    </row>
    <row r="5" spans="3:210" x14ac:dyDescent="0.25">
      <c r="C5" s="42" t="s">
        <v>406</v>
      </c>
      <c r="D5">
        <v>24</v>
      </c>
      <c r="K5" s="42" t="s">
        <v>455</v>
      </c>
      <c r="L5">
        <v>4</v>
      </c>
      <c r="O5" s="42" t="s">
        <v>498</v>
      </c>
      <c r="P5">
        <v>29</v>
      </c>
      <c r="Q5" s="42" t="s">
        <v>532</v>
      </c>
      <c r="R5">
        <v>4</v>
      </c>
      <c r="S5" s="42" t="s">
        <v>455</v>
      </c>
      <c r="T5">
        <v>4</v>
      </c>
      <c r="U5" s="42" t="s">
        <v>438</v>
      </c>
      <c r="V5">
        <v>4</v>
      </c>
      <c r="W5" s="42" t="s">
        <v>593</v>
      </c>
      <c r="X5">
        <v>16</v>
      </c>
      <c r="Y5" s="42" t="s">
        <v>593</v>
      </c>
      <c r="Z5">
        <v>46</v>
      </c>
      <c r="AA5" s="42" t="s">
        <v>532</v>
      </c>
      <c r="AB5">
        <v>4</v>
      </c>
      <c r="AE5" s="42" t="s">
        <v>498</v>
      </c>
      <c r="AF5">
        <v>29</v>
      </c>
      <c r="AG5" s="42" t="s">
        <v>658</v>
      </c>
      <c r="AH5">
        <v>3</v>
      </c>
      <c r="AI5" s="42" t="s">
        <v>39</v>
      </c>
      <c r="AJ5">
        <v>3</v>
      </c>
      <c r="AK5" s="42" t="s">
        <v>455</v>
      </c>
      <c r="AL5">
        <v>4</v>
      </c>
      <c r="AM5" s="42" t="s">
        <v>405</v>
      </c>
      <c r="AN5">
        <v>4</v>
      </c>
      <c r="AO5" s="42" t="s">
        <v>438</v>
      </c>
      <c r="AP5">
        <v>4</v>
      </c>
      <c r="AQ5" s="42" t="s">
        <v>593</v>
      </c>
      <c r="AR5">
        <v>16</v>
      </c>
      <c r="AS5" s="42" t="s">
        <v>593</v>
      </c>
      <c r="AT5">
        <v>46</v>
      </c>
      <c r="AU5" s="42" t="s">
        <v>658</v>
      </c>
      <c r="AV5">
        <v>3</v>
      </c>
      <c r="AW5" s="42" t="s">
        <v>39</v>
      </c>
      <c r="AX5">
        <v>3</v>
      </c>
      <c r="AY5" s="42" t="s">
        <v>532</v>
      </c>
      <c r="AZ5">
        <v>4</v>
      </c>
      <c r="BC5" s="42" t="s">
        <v>496</v>
      </c>
      <c r="BD5">
        <v>26</v>
      </c>
      <c r="BE5" s="42" t="s">
        <v>438</v>
      </c>
      <c r="BF5">
        <v>107</v>
      </c>
      <c r="BI5" s="42" t="s">
        <v>455</v>
      </c>
      <c r="BJ5">
        <v>4</v>
      </c>
      <c r="BK5" s="42" t="s">
        <v>710</v>
      </c>
      <c r="BL5">
        <v>42</v>
      </c>
      <c r="BM5" s="42" t="s">
        <v>593</v>
      </c>
      <c r="BN5">
        <v>16</v>
      </c>
      <c r="BO5" s="42" t="s">
        <v>593</v>
      </c>
      <c r="BP5">
        <v>46</v>
      </c>
      <c r="BQ5" s="42" t="s">
        <v>438</v>
      </c>
      <c r="BR5">
        <v>107</v>
      </c>
      <c r="BU5" s="42" t="s">
        <v>658</v>
      </c>
      <c r="BV5">
        <v>3</v>
      </c>
      <c r="BW5" s="42" t="s">
        <v>38</v>
      </c>
      <c r="BX5">
        <v>2</v>
      </c>
      <c r="BY5" s="42" t="s">
        <v>532</v>
      </c>
      <c r="BZ5">
        <v>4</v>
      </c>
      <c r="CC5" s="42" t="s">
        <v>496</v>
      </c>
      <c r="CD5">
        <v>26</v>
      </c>
      <c r="CE5" s="42" t="s">
        <v>455</v>
      </c>
      <c r="CF5">
        <v>4</v>
      </c>
      <c r="CG5" s="42" t="s">
        <v>710</v>
      </c>
      <c r="CH5">
        <v>42</v>
      </c>
      <c r="CI5" s="42" t="s">
        <v>593</v>
      </c>
      <c r="CJ5">
        <v>16</v>
      </c>
      <c r="CK5" s="42" t="s">
        <v>593</v>
      </c>
      <c r="CL5">
        <v>46</v>
      </c>
      <c r="CM5" s="42" t="s">
        <v>438</v>
      </c>
      <c r="CN5">
        <v>107</v>
      </c>
      <c r="CQ5" s="42" t="s">
        <v>658</v>
      </c>
      <c r="CR5">
        <v>3</v>
      </c>
      <c r="CS5" s="42" t="s">
        <v>38</v>
      </c>
      <c r="CT5">
        <v>2</v>
      </c>
      <c r="CU5" s="42" t="s">
        <v>532</v>
      </c>
      <c r="CV5">
        <v>4</v>
      </c>
      <c r="CY5" s="42" t="s">
        <v>496</v>
      </c>
      <c r="CZ5">
        <v>26</v>
      </c>
      <c r="DE5" s="42" t="s">
        <v>455</v>
      </c>
      <c r="DF5">
        <v>4</v>
      </c>
      <c r="DG5" s="42" t="s">
        <v>710</v>
      </c>
      <c r="DH5">
        <v>42</v>
      </c>
      <c r="DI5" s="42" t="s">
        <v>593</v>
      </c>
      <c r="DJ5">
        <v>16</v>
      </c>
      <c r="DK5" s="42" t="s">
        <v>593</v>
      </c>
      <c r="DL5">
        <v>46</v>
      </c>
      <c r="DM5" s="42" t="s">
        <v>438</v>
      </c>
      <c r="DN5">
        <v>107</v>
      </c>
      <c r="DU5" s="42" t="s">
        <v>658</v>
      </c>
      <c r="DV5">
        <v>3</v>
      </c>
      <c r="DW5" s="42" t="s">
        <v>38</v>
      </c>
      <c r="DX5">
        <v>2</v>
      </c>
      <c r="DY5" s="42" t="s">
        <v>532</v>
      </c>
      <c r="DZ5">
        <v>4</v>
      </c>
      <c r="EC5" s="42" t="s">
        <v>496</v>
      </c>
      <c r="ED5">
        <v>26</v>
      </c>
      <c r="EE5" s="42" t="s">
        <v>770</v>
      </c>
      <c r="EF5">
        <v>132</v>
      </c>
      <c r="EG5" s="42" t="s">
        <v>455</v>
      </c>
      <c r="EH5">
        <v>4</v>
      </c>
      <c r="EI5" s="42" t="s">
        <v>797</v>
      </c>
      <c r="EJ5">
        <v>53</v>
      </c>
      <c r="EK5" s="42" t="s">
        <v>593</v>
      </c>
      <c r="EL5">
        <v>16</v>
      </c>
      <c r="EM5" s="42" t="s">
        <v>593</v>
      </c>
      <c r="EN5">
        <v>46</v>
      </c>
      <c r="EO5" s="42" t="s">
        <v>438</v>
      </c>
      <c r="EP5">
        <v>107</v>
      </c>
      <c r="ES5" s="42" t="s">
        <v>902</v>
      </c>
      <c r="ET5">
        <v>137</v>
      </c>
      <c r="EW5" s="42" t="s">
        <v>770</v>
      </c>
      <c r="EX5">
        <v>132</v>
      </c>
      <c r="EY5" s="42" t="s">
        <v>658</v>
      </c>
      <c r="EZ5">
        <v>3</v>
      </c>
      <c r="FA5" s="42" t="s">
        <v>38</v>
      </c>
      <c r="FB5">
        <v>2</v>
      </c>
      <c r="FC5" s="42" t="s">
        <v>532</v>
      </c>
      <c r="FD5">
        <v>4</v>
      </c>
      <c r="FG5" s="42" t="s">
        <v>496</v>
      </c>
      <c r="FH5">
        <v>26</v>
      </c>
      <c r="FK5" s="42" t="s">
        <v>455</v>
      </c>
      <c r="FL5">
        <v>4</v>
      </c>
      <c r="FM5" s="42" t="s">
        <v>593</v>
      </c>
      <c r="FN5">
        <v>16</v>
      </c>
      <c r="FO5" s="42" t="s">
        <v>593</v>
      </c>
      <c r="FP5">
        <v>46</v>
      </c>
      <c r="FQ5" s="42" t="s">
        <v>438</v>
      </c>
      <c r="FR5">
        <v>107</v>
      </c>
      <c r="FS5" s="42" t="s">
        <v>902</v>
      </c>
      <c r="FT5">
        <v>137</v>
      </c>
      <c r="FW5" s="42" t="s">
        <v>658</v>
      </c>
      <c r="FX5">
        <v>3</v>
      </c>
      <c r="FY5" s="42" t="s">
        <v>38</v>
      </c>
      <c r="FZ5">
        <v>2</v>
      </c>
      <c r="GA5" s="42" t="s">
        <v>532</v>
      </c>
      <c r="GB5">
        <v>4</v>
      </c>
      <c r="GE5" s="42" t="s">
        <v>496</v>
      </c>
      <c r="GF5">
        <v>26</v>
      </c>
      <c r="GG5" s="42" t="s">
        <v>455</v>
      </c>
      <c r="GH5">
        <v>4</v>
      </c>
      <c r="GI5" s="42" t="s">
        <v>593</v>
      </c>
      <c r="GJ5">
        <v>16</v>
      </c>
      <c r="GK5" s="42" t="s">
        <v>593</v>
      </c>
      <c r="GL5">
        <v>46</v>
      </c>
      <c r="GM5" s="42" t="s">
        <v>438</v>
      </c>
      <c r="GN5">
        <v>107</v>
      </c>
      <c r="GO5" s="42" t="s">
        <v>902</v>
      </c>
      <c r="GP5">
        <v>137</v>
      </c>
      <c r="GS5" s="42" t="s">
        <v>658</v>
      </c>
      <c r="GT5">
        <v>3</v>
      </c>
      <c r="GU5" s="42" t="s">
        <v>38</v>
      </c>
      <c r="GV5">
        <v>2</v>
      </c>
      <c r="GW5" s="42" t="s">
        <v>532</v>
      </c>
      <c r="GX5">
        <v>4</v>
      </c>
      <c r="HA5" s="42" t="s">
        <v>496</v>
      </c>
      <c r="HB5">
        <v>26</v>
      </c>
    </row>
    <row r="6" spans="3:210" x14ac:dyDescent="0.25">
      <c r="C6" s="42" t="s">
        <v>407</v>
      </c>
      <c r="D6">
        <v>25</v>
      </c>
      <c r="K6" s="42" t="s">
        <v>456</v>
      </c>
      <c r="L6">
        <v>5</v>
      </c>
      <c r="O6" s="42" t="s">
        <v>64</v>
      </c>
      <c r="P6">
        <v>40</v>
      </c>
      <c r="Q6" s="42" t="s">
        <v>533</v>
      </c>
      <c r="R6">
        <v>5</v>
      </c>
      <c r="S6" s="42" t="s">
        <v>456</v>
      </c>
      <c r="T6">
        <v>5</v>
      </c>
      <c r="U6" s="42" t="s">
        <v>439</v>
      </c>
      <c r="V6">
        <v>5</v>
      </c>
      <c r="W6" s="42" t="s">
        <v>594</v>
      </c>
      <c r="X6">
        <v>17</v>
      </c>
      <c r="Y6" s="42" t="s">
        <v>594</v>
      </c>
      <c r="Z6">
        <v>47</v>
      </c>
      <c r="AA6" s="42" t="s">
        <v>533</v>
      </c>
      <c r="AB6">
        <v>5</v>
      </c>
      <c r="AE6" s="42" t="s">
        <v>650</v>
      </c>
      <c r="AF6">
        <v>41</v>
      </c>
      <c r="AG6" s="42" t="s">
        <v>659</v>
      </c>
      <c r="AH6">
        <v>4</v>
      </c>
      <c r="AI6" s="42" t="s">
        <v>40</v>
      </c>
      <c r="AJ6">
        <v>12</v>
      </c>
      <c r="AK6" s="42" t="s">
        <v>456</v>
      </c>
      <c r="AL6">
        <v>5</v>
      </c>
      <c r="AM6" s="42" t="s">
        <v>672</v>
      </c>
      <c r="AN6">
        <v>31</v>
      </c>
      <c r="AO6" s="42" t="s">
        <v>439</v>
      </c>
      <c r="AP6">
        <v>5</v>
      </c>
      <c r="AQ6" s="42" t="s">
        <v>594</v>
      </c>
      <c r="AR6">
        <v>17</v>
      </c>
      <c r="AS6" s="42" t="s">
        <v>594</v>
      </c>
      <c r="AT6">
        <v>47</v>
      </c>
      <c r="AU6" s="42" t="s">
        <v>659</v>
      </c>
      <c r="AV6">
        <v>4</v>
      </c>
      <c r="AW6" s="42" t="s">
        <v>665</v>
      </c>
      <c r="AX6">
        <v>4</v>
      </c>
      <c r="AY6" s="42" t="s">
        <v>533</v>
      </c>
      <c r="AZ6">
        <v>5</v>
      </c>
      <c r="BC6" s="42" t="s">
        <v>497</v>
      </c>
      <c r="BD6">
        <v>7</v>
      </c>
      <c r="BE6" s="42" t="s">
        <v>439</v>
      </c>
      <c r="BF6">
        <v>108</v>
      </c>
      <c r="BI6" s="42" t="s">
        <v>456</v>
      </c>
      <c r="BJ6">
        <v>5</v>
      </c>
      <c r="BK6" s="42" t="s">
        <v>711</v>
      </c>
      <c r="BL6">
        <v>43</v>
      </c>
      <c r="BM6" s="42" t="s">
        <v>594</v>
      </c>
      <c r="BN6">
        <v>17</v>
      </c>
      <c r="BO6" s="42" t="s">
        <v>594</v>
      </c>
      <c r="BP6">
        <v>47</v>
      </c>
      <c r="BQ6" s="42" t="s">
        <v>439</v>
      </c>
      <c r="BR6">
        <v>108</v>
      </c>
      <c r="BU6" s="42" t="s">
        <v>659</v>
      </c>
      <c r="BV6">
        <v>4</v>
      </c>
      <c r="BW6" s="42" t="s">
        <v>39</v>
      </c>
      <c r="BX6">
        <v>3</v>
      </c>
      <c r="BY6" s="42" t="s">
        <v>533</v>
      </c>
      <c r="BZ6">
        <v>5</v>
      </c>
      <c r="CC6" s="42" t="s">
        <v>497</v>
      </c>
      <c r="CD6">
        <v>7</v>
      </c>
      <c r="CE6" s="42" t="s">
        <v>456</v>
      </c>
      <c r="CF6">
        <v>5</v>
      </c>
      <c r="CG6" s="42" t="s">
        <v>711</v>
      </c>
      <c r="CH6">
        <v>43</v>
      </c>
      <c r="CI6" s="42" t="s">
        <v>594</v>
      </c>
      <c r="CJ6">
        <v>17</v>
      </c>
      <c r="CK6" s="42" t="s">
        <v>594</v>
      </c>
      <c r="CL6">
        <v>47</v>
      </c>
      <c r="CM6" s="42" t="s">
        <v>439</v>
      </c>
      <c r="CN6">
        <v>108</v>
      </c>
      <c r="CQ6" s="42" t="s">
        <v>659</v>
      </c>
      <c r="CR6">
        <v>4</v>
      </c>
      <c r="CS6" s="42" t="s">
        <v>39</v>
      </c>
      <c r="CT6">
        <v>3</v>
      </c>
      <c r="CU6" s="42" t="s">
        <v>533</v>
      </c>
      <c r="CV6">
        <v>5</v>
      </c>
      <c r="CY6" s="42" t="s">
        <v>497</v>
      </c>
      <c r="CZ6">
        <v>7</v>
      </c>
      <c r="DE6" s="42" t="s">
        <v>456</v>
      </c>
      <c r="DF6">
        <v>5</v>
      </c>
      <c r="DG6" s="42" t="s">
        <v>711</v>
      </c>
      <c r="DH6">
        <v>43</v>
      </c>
      <c r="DI6" s="42" t="s">
        <v>594</v>
      </c>
      <c r="DJ6">
        <v>17</v>
      </c>
      <c r="DK6" s="42" t="s">
        <v>594</v>
      </c>
      <c r="DL6">
        <v>47</v>
      </c>
      <c r="DM6" s="42" t="s">
        <v>439</v>
      </c>
      <c r="DN6">
        <v>108</v>
      </c>
      <c r="DU6" s="42" t="s">
        <v>659</v>
      </c>
      <c r="DV6">
        <v>4</v>
      </c>
      <c r="DW6" s="42" t="s">
        <v>39</v>
      </c>
      <c r="DX6">
        <v>3</v>
      </c>
      <c r="DY6" s="42" t="s">
        <v>533</v>
      </c>
      <c r="DZ6">
        <v>5</v>
      </c>
      <c r="EC6" s="42" t="s">
        <v>497</v>
      </c>
      <c r="ED6">
        <v>7</v>
      </c>
      <c r="EG6" s="42" t="s">
        <v>456</v>
      </c>
      <c r="EH6">
        <v>5</v>
      </c>
      <c r="EI6" s="42" t="s">
        <v>896</v>
      </c>
      <c r="EJ6">
        <v>52</v>
      </c>
      <c r="EK6" s="42" t="s">
        <v>594</v>
      </c>
      <c r="EL6">
        <v>17</v>
      </c>
      <c r="EM6" s="42" t="s">
        <v>594</v>
      </c>
      <c r="EN6">
        <v>47</v>
      </c>
      <c r="EO6" s="42" t="s">
        <v>439</v>
      </c>
      <c r="EP6">
        <v>108</v>
      </c>
      <c r="EY6" s="42" t="s">
        <v>659</v>
      </c>
      <c r="EZ6">
        <v>4</v>
      </c>
      <c r="FA6" s="42" t="s">
        <v>39</v>
      </c>
      <c r="FB6">
        <v>3</v>
      </c>
      <c r="FC6" s="42" t="s">
        <v>533</v>
      </c>
      <c r="FD6">
        <v>5</v>
      </c>
      <c r="FG6" s="42" t="s">
        <v>903</v>
      </c>
      <c r="FH6">
        <v>51</v>
      </c>
      <c r="FK6" s="42" t="s">
        <v>456</v>
      </c>
      <c r="FL6">
        <v>5</v>
      </c>
      <c r="FM6" s="42" t="s">
        <v>594</v>
      </c>
      <c r="FN6">
        <v>17</v>
      </c>
      <c r="FO6" s="42" t="s">
        <v>594</v>
      </c>
      <c r="FP6">
        <v>47</v>
      </c>
      <c r="FQ6" s="42" t="s">
        <v>439</v>
      </c>
      <c r="FR6">
        <v>108</v>
      </c>
      <c r="FW6" s="42" t="s">
        <v>659</v>
      </c>
      <c r="FX6">
        <v>4</v>
      </c>
      <c r="FY6" s="42" t="s">
        <v>39</v>
      </c>
      <c r="FZ6">
        <v>3</v>
      </c>
      <c r="GA6" s="42" t="s">
        <v>533</v>
      </c>
      <c r="GB6">
        <v>5</v>
      </c>
      <c r="GE6" s="42" t="s">
        <v>903</v>
      </c>
      <c r="GF6">
        <v>51</v>
      </c>
      <c r="GG6" s="42" t="s">
        <v>456</v>
      </c>
      <c r="GH6">
        <v>5</v>
      </c>
      <c r="GI6" s="42" t="s">
        <v>594</v>
      </c>
      <c r="GJ6">
        <v>17</v>
      </c>
      <c r="GK6" s="42" t="s">
        <v>594</v>
      </c>
      <c r="GL6">
        <v>47</v>
      </c>
      <c r="GM6" s="42" t="s">
        <v>439</v>
      </c>
      <c r="GN6">
        <v>108</v>
      </c>
      <c r="GS6" s="42" t="s">
        <v>659</v>
      </c>
      <c r="GT6">
        <v>4</v>
      </c>
      <c r="GU6" s="42" t="s">
        <v>39</v>
      </c>
      <c r="GV6">
        <v>3</v>
      </c>
      <c r="GW6" s="42" t="s">
        <v>533</v>
      </c>
      <c r="GX6">
        <v>5</v>
      </c>
      <c r="HA6" s="42" t="s">
        <v>903</v>
      </c>
      <c r="HB6">
        <v>51</v>
      </c>
    </row>
    <row r="7" spans="3:210" x14ac:dyDescent="0.25">
      <c r="C7" s="42" t="s">
        <v>408</v>
      </c>
      <c r="D7">
        <v>29</v>
      </c>
      <c r="K7" s="42" t="s">
        <v>457</v>
      </c>
      <c r="L7">
        <v>6</v>
      </c>
      <c r="O7" s="42" t="s">
        <v>499</v>
      </c>
      <c r="P7">
        <v>25</v>
      </c>
      <c r="Q7" s="42" t="s">
        <v>534</v>
      </c>
      <c r="R7">
        <v>6</v>
      </c>
      <c r="S7" s="42" t="s">
        <v>457</v>
      </c>
      <c r="T7">
        <v>6</v>
      </c>
      <c r="U7" s="42" t="s">
        <v>583</v>
      </c>
      <c r="V7">
        <v>6</v>
      </c>
      <c r="W7" s="42" t="s">
        <v>595</v>
      </c>
      <c r="X7">
        <v>18</v>
      </c>
      <c r="Y7" s="42" t="s">
        <v>595</v>
      </c>
      <c r="Z7">
        <v>48</v>
      </c>
      <c r="AA7" s="42" t="s">
        <v>534</v>
      </c>
      <c r="AB7">
        <v>6</v>
      </c>
      <c r="AE7" s="42" t="s">
        <v>64</v>
      </c>
      <c r="AF7">
        <v>40</v>
      </c>
      <c r="AG7" s="42" t="s">
        <v>660</v>
      </c>
      <c r="AH7">
        <v>5</v>
      </c>
      <c r="AI7" s="42" t="s">
        <v>665</v>
      </c>
      <c r="AJ7">
        <v>4</v>
      </c>
      <c r="AK7" s="42" t="s">
        <v>457</v>
      </c>
      <c r="AL7">
        <v>6</v>
      </c>
      <c r="AM7" s="42" t="s">
        <v>673</v>
      </c>
      <c r="AN7">
        <v>32</v>
      </c>
      <c r="AO7" s="42" t="s">
        <v>583</v>
      </c>
      <c r="AP7">
        <v>6</v>
      </c>
      <c r="AQ7" s="42" t="s">
        <v>595</v>
      </c>
      <c r="AR7">
        <v>18</v>
      </c>
      <c r="AS7" s="42" t="s">
        <v>595</v>
      </c>
      <c r="AT7">
        <v>48</v>
      </c>
      <c r="AU7" s="42" t="s">
        <v>660</v>
      </c>
      <c r="AV7">
        <v>5</v>
      </c>
      <c r="AY7" s="42" t="s">
        <v>534</v>
      </c>
      <c r="AZ7">
        <v>6</v>
      </c>
      <c r="BC7" s="42" t="s">
        <v>498</v>
      </c>
      <c r="BD7">
        <v>29</v>
      </c>
      <c r="BI7" s="42" t="s">
        <v>457</v>
      </c>
      <c r="BJ7">
        <v>6</v>
      </c>
      <c r="BK7" s="42" t="s">
        <v>712</v>
      </c>
      <c r="BL7">
        <v>44</v>
      </c>
      <c r="BM7" s="42" t="s">
        <v>595</v>
      </c>
      <c r="BN7">
        <v>18</v>
      </c>
      <c r="BO7" s="42" t="s">
        <v>595</v>
      </c>
      <c r="BP7">
        <v>48</v>
      </c>
      <c r="BU7" s="42" t="s">
        <v>660</v>
      </c>
      <c r="BV7">
        <v>5</v>
      </c>
      <c r="BW7" s="42" t="s">
        <v>750</v>
      </c>
      <c r="BX7">
        <v>13</v>
      </c>
      <c r="BY7" s="42" t="s">
        <v>534</v>
      </c>
      <c r="BZ7">
        <v>6</v>
      </c>
      <c r="CC7" s="42" t="s">
        <v>498</v>
      </c>
      <c r="CD7">
        <v>29</v>
      </c>
      <c r="CE7" s="42" t="s">
        <v>457</v>
      </c>
      <c r="CF7">
        <v>6</v>
      </c>
      <c r="CG7" s="42" t="s">
        <v>712</v>
      </c>
      <c r="CH7">
        <v>44</v>
      </c>
      <c r="CI7" s="42" t="s">
        <v>595</v>
      </c>
      <c r="CJ7">
        <v>18</v>
      </c>
      <c r="CK7" s="42" t="s">
        <v>595</v>
      </c>
      <c r="CL7">
        <v>48</v>
      </c>
      <c r="CQ7" s="42" t="s">
        <v>660</v>
      </c>
      <c r="CR7">
        <v>5</v>
      </c>
      <c r="CS7" s="42" t="s">
        <v>750</v>
      </c>
      <c r="CT7">
        <v>13</v>
      </c>
      <c r="CU7" s="42" t="s">
        <v>534</v>
      </c>
      <c r="CV7">
        <v>6</v>
      </c>
      <c r="CY7" s="42" t="s">
        <v>498</v>
      </c>
      <c r="CZ7">
        <v>29</v>
      </c>
      <c r="DE7" s="42" t="s">
        <v>457</v>
      </c>
      <c r="DF7">
        <v>6</v>
      </c>
      <c r="DG7" s="42" t="s">
        <v>712</v>
      </c>
      <c r="DH7">
        <v>44</v>
      </c>
      <c r="DI7" s="42" t="s">
        <v>595</v>
      </c>
      <c r="DJ7">
        <v>18</v>
      </c>
      <c r="DK7" s="42" t="s">
        <v>595</v>
      </c>
      <c r="DL7">
        <v>48</v>
      </c>
      <c r="DU7" s="42" t="s">
        <v>660</v>
      </c>
      <c r="DV7">
        <v>5</v>
      </c>
      <c r="DW7" s="42" t="s">
        <v>750</v>
      </c>
      <c r="DX7">
        <v>13</v>
      </c>
      <c r="DY7" s="42" t="s">
        <v>534</v>
      </c>
      <c r="DZ7">
        <v>6</v>
      </c>
      <c r="EC7" s="42" t="s">
        <v>498</v>
      </c>
      <c r="ED7">
        <v>29</v>
      </c>
      <c r="EG7" s="42" t="s">
        <v>457</v>
      </c>
      <c r="EH7">
        <v>6</v>
      </c>
      <c r="EI7" s="42" t="s">
        <v>799</v>
      </c>
      <c r="EJ7">
        <v>54</v>
      </c>
      <c r="EK7" s="42" t="s">
        <v>595</v>
      </c>
      <c r="EL7">
        <v>18</v>
      </c>
      <c r="EM7" s="42" t="s">
        <v>595</v>
      </c>
      <c r="EN7">
        <v>48</v>
      </c>
      <c r="EY7" s="42" t="s">
        <v>660</v>
      </c>
      <c r="EZ7">
        <v>5</v>
      </c>
      <c r="FA7" s="42" t="s">
        <v>750</v>
      </c>
      <c r="FB7">
        <v>13</v>
      </c>
      <c r="FC7" s="42" t="s">
        <v>534</v>
      </c>
      <c r="FD7">
        <v>6</v>
      </c>
      <c r="FG7" s="42" t="s">
        <v>904</v>
      </c>
      <c r="FH7">
        <v>52</v>
      </c>
      <c r="FK7" s="42" t="s">
        <v>457</v>
      </c>
      <c r="FL7">
        <v>6</v>
      </c>
      <c r="FM7" s="42" t="s">
        <v>595</v>
      </c>
      <c r="FN7">
        <v>18</v>
      </c>
      <c r="FO7" s="42" t="s">
        <v>595</v>
      </c>
      <c r="FP7">
        <v>48</v>
      </c>
      <c r="FW7" s="42" t="s">
        <v>660</v>
      </c>
      <c r="FX7">
        <v>5</v>
      </c>
      <c r="FY7" s="42" t="s">
        <v>750</v>
      </c>
      <c r="FZ7">
        <v>13</v>
      </c>
      <c r="GA7" s="42" t="s">
        <v>534</v>
      </c>
      <c r="GB7">
        <v>6</v>
      </c>
      <c r="GE7" s="42" t="s">
        <v>904</v>
      </c>
      <c r="GF7">
        <v>52</v>
      </c>
      <c r="GG7" s="42" t="s">
        <v>457</v>
      </c>
      <c r="GH7">
        <v>6</v>
      </c>
      <c r="GI7" s="42" t="s">
        <v>595</v>
      </c>
      <c r="GJ7">
        <v>18</v>
      </c>
      <c r="GK7" s="42" t="s">
        <v>595</v>
      </c>
      <c r="GL7">
        <v>48</v>
      </c>
      <c r="GS7" s="42" t="s">
        <v>660</v>
      </c>
      <c r="GT7">
        <v>5</v>
      </c>
      <c r="GU7" s="42" t="s">
        <v>750</v>
      </c>
      <c r="GV7">
        <v>13</v>
      </c>
      <c r="GW7" s="42" t="s">
        <v>534</v>
      </c>
      <c r="GX7">
        <v>6</v>
      </c>
      <c r="HA7" s="42" t="s">
        <v>904</v>
      </c>
      <c r="HB7">
        <v>52</v>
      </c>
    </row>
    <row r="8" spans="3:210" x14ac:dyDescent="0.25">
      <c r="C8" s="42" t="s">
        <v>409</v>
      </c>
      <c r="D8">
        <v>26</v>
      </c>
      <c r="K8" s="42" t="s">
        <v>458</v>
      </c>
      <c r="L8">
        <v>7</v>
      </c>
      <c r="O8" s="42" t="s">
        <v>500</v>
      </c>
      <c r="P8">
        <v>36</v>
      </c>
      <c r="Q8" s="42" t="s">
        <v>535</v>
      </c>
      <c r="R8">
        <v>7</v>
      </c>
      <c r="S8" s="42" t="s">
        <v>458</v>
      </c>
      <c r="T8">
        <v>7</v>
      </c>
      <c r="U8" s="42" t="s">
        <v>584</v>
      </c>
      <c r="V8">
        <v>7</v>
      </c>
      <c r="W8" s="42" t="s">
        <v>596</v>
      </c>
      <c r="X8">
        <v>19</v>
      </c>
      <c r="Y8" s="42" t="s">
        <v>596</v>
      </c>
      <c r="Z8">
        <v>49</v>
      </c>
      <c r="AA8" s="42" t="s">
        <v>535</v>
      </c>
      <c r="AB8">
        <v>7</v>
      </c>
      <c r="AE8" s="42" t="s">
        <v>499</v>
      </c>
      <c r="AF8">
        <v>25</v>
      </c>
      <c r="AG8" s="42" t="s">
        <v>661</v>
      </c>
      <c r="AH8">
        <v>6</v>
      </c>
      <c r="AK8" s="42" t="s">
        <v>458</v>
      </c>
      <c r="AL8">
        <v>7</v>
      </c>
      <c r="AM8" s="42" t="s">
        <v>674</v>
      </c>
      <c r="AN8">
        <v>33</v>
      </c>
      <c r="AO8" s="42" t="s">
        <v>584</v>
      </c>
      <c r="AP8">
        <v>7</v>
      </c>
      <c r="AQ8" s="42" t="s">
        <v>596</v>
      </c>
      <c r="AR8">
        <v>19</v>
      </c>
      <c r="AS8" s="42" t="s">
        <v>596</v>
      </c>
      <c r="AT8">
        <v>49</v>
      </c>
      <c r="AU8" s="42" t="s">
        <v>661</v>
      </c>
      <c r="AV8">
        <v>6</v>
      </c>
      <c r="AY8" s="42" t="s">
        <v>535</v>
      </c>
      <c r="AZ8">
        <v>7</v>
      </c>
      <c r="BC8" s="42" t="s">
        <v>650</v>
      </c>
      <c r="BD8">
        <v>42</v>
      </c>
      <c r="BI8" s="42" t="s">
        <v>458</v>
      </c>
      <c r="BJ8">
        <v>7</v>
      </c>
      <c r="BK8" s="42" t="s">
        <v>713</v>
      </c>
      <c r="BL8">
        <v>45</v>
      </c>
      <c r="BM8" s="42" t="s">
        <v>596</v>
      </c>
      <c r="BN8">
        <v>19</v>
      </c>
      <c r="BO8" s="42" t="s">
        <v>596</v>
      </c>
      <c r="BP8">
        <v>49</v>
      </c>
      <c r="BU8" s="42" t="s">
        <v>661</v>
      </c>
      <c r="BV8">
        <v>6</v>
      </c>
      <c r="BW8" s="42" t="s">
        <v>751</v>
      </c>
      <c r="BX8">
        <v>14</v>
      </c>
      <c r="BY8" s="42" t="s">
        <v>535</v>
      </c>
      <c r="BZ8">
        <v>7</v>
      </c>
      <c r="CC8" s="42" t="s">
        <v>650</v>
      </c>
      <c r="CD8">
        <v>42</v>
      </c>
      <c r="CE8" s="42" t="s">
        <v>458</v>
      </c>
      <c r="CF8">
        <v>7</v>
      </c>
      <c r="CG8" s="42" t="s">
        <v>713</v>
      </c>
      <c r="CH8">
        <v>45</v>
      </c>
      <c r="CI8" s="42" t="s">
        <v>596</v>
      </c>
      <c r="CJ8">
        <v>19</v>
      </c>
      <c r="CK8" s="42" t="s">
        <v>596</v>
      </c>
      <c r="CL8">
        <v>49</v>
      </c>
      <c r="CQ8" s="42" t="s">
        <v>661</v>
      </c>
      <c r="CR8">
        <v>6</v>
      </c>
      <c r="CS8" s="42" t="s">
        <v>751</v>
      </c>
      <c r="CT8">
        <v>14</v>
      </c>
      <c r="CU8" s="42" t="s">
        <v>535</v>
      </c>
      <c r="CV8">
        <v>7</v>
      </c>
      <c r="CY8" s="42" t="s">
        <v>650</v>
      </c>
      <c r="CZ8">
        <v>42</v>
      </c>
      <c r="DE8" s="42" t="s">
        <v>458</v>
      </c>
      <c r="DF8">
        <v>7</v>
      </c>
      <c r="DG8" s="42" t="s">
        <v>713</v>
      </c>
      <c r="DH8">
        <v>45</v>
      </c>
      <c r="DI8" s="42" t="s">
        <v>596</v>
      </c>
      <c r="DJ8">
        <v>19</v>
      </c>
      <c r="DK8" s="42" t="s">
        <v>596</v>
      </c>
      <c r="DL8">
        <v>49</v>
      </c>
      <c r="DU8" s="42" t="s">
        <v>661</v>
      </c>
      <c r="DV8">
        <v>6</v>
      </c>
      <c r="DW8" s="42" t="s">
        <v>751</v>
      </c>
      <c r="DX8">
        <v>14</v>
      </c>
      <c r="DY8" s="42" t="s">
        <v>535</v>
      </c>
      <c r="DZ8">
        <v>7</v>
      </c>
      <c r="EC8" s="42" t="s">
        <v>650</v>
      </c>
      <c r="ED8">
        <v>42</v>
      </c>
      <c r="EG8" s="42" t="s">
        <v>458</v>
      </c>
      <c r="EH8">
        <v>7</v>
      </c>
      <c r="EI8" s="42" t="s">
        <v>801</v>
      </c>
      <c r="EJ8">
        <v>56</v>
      </c>
      <c r="EK8" s="42" t="s">
        <v>596</v>
      </c>
      <c r="EL8">
        <v>19</v>
      </c>
      <c r="EM8" s="42" t="s">
        <v>596</v>
      </c>
      <c r="EN8">
        <v>49</v>
      </c>
      <c r="EY8" s="42" t="s">
        <v>661</v>
      </c>
      <c r="EZ8">
        <v>6</v>
      </c>
      <c r="FA8" s="42" t="s">
        <v>751</v>
      </c>
      <c r="FB8">
        <v>14</v>
      </c>
      <c r="FC8" s="42" t="s">
        <v>535</v>
      </c>
      <c r="FD8">
        <v>7</v>
      </c>
      <c r="FG8" s="42" t="s">
        <v>497</v>
      </c>
      <c r="FH8">
        <v>7</v>
      </c>
      <c r="FK8" s="42" t="s">
        <v>458</v>
      </c>
      <c r="FL8">
        <v>7</v>
      </c>
      <c r="FM8" s="42" t="s">
        <v>596</v>
      </c>
      <c r="FN8">
        <v>19</v>
      </c>
      <c r="FO8" s="42" t="s">
        <v>596</v>
      </c>
      <c r="FP8">
        <v>49</v>
      </c>
      <c r="FW8" s="42" t="s">
        <v>661</v>
      </c>
      <c r="FX8">
        <v>6</v>
      </c>
      <c r="FY8" s="42" t="s">
        <v>751</v>
      </c>
      <c r="FZ8">
        <v>14</v>
      </c>
      <c r="GA8" s="42" t="s">
        <v>535</v>
      </c>
      <c r="GB8">
        <v>7</v>
      </c>
      <c r="GE8" s="42" t="s">
        <v>497</v>
      </c>
      <c r="GF8">
        <v>7</v>
      </c>
      <c r="GG8" s="42" t="s">
        <v>458</v>
      </c>
      <c r="GH8">
        <v>7</v>
      </c>
      <c r="GI8" s="42" t="s">
        <v>596</v>
      </c>
      <c r="GJ8">
        <v>19</v>
      </c>
      <c r="GK8" s="42" t="s">
        <v>596</v>
      </c>
      <c r="GL8">
        <v>49</v>
      </c>
      <c r="GS8" s="42" t="s">
        <v>661</v>
      </c>
      <c r="GT8">
        <v>6</v>
      </c>
      <c r="GU8" s="42" t="s">
        <v>751</v>
      </c>
      <c r="GV8">
        <v>14</v>
      </c>
      <c r="GW8" s="42" t="s">
        <v>535</v>
      </c>
      <c r="GX8">
        <v>7</v>
      </c>
      <c r="HA8" s="42" t="s">
        <v>497</v>
      </c>
      <c r="HB8">
        <v>7</v>
      </c>
    </row>
    <row r="9" spans="3:210" x14ac:dyDescent="0.25">
      <c r="C9" s="42" t="s">
        <v>410</v>
      </c>
      <c r="D9">
        <v>20</v>
      </c>
      <c r="K9" s="42" t="s">
        <v>459</v>
      </c>
      <c r="L9">
        <v>8</v>
      </c>
      <c r="O9" s="42" t="s">
        <v>501</v>
      </c>
      <c r="P9">
        <v>9</v>
      </c>
      <c r="Q9" s="42" t="s">
        <v>536</v>
      </c>
      <c r="R9">
        <v>8</v>
      </c>
      <c r="S9" s="42" t="s">
        <v>459</v>
      </c>
      <c r="T9">
        <v>8</v>
      </c>
      <c r="U9" s="42" t="s">
        <v>585</v>
      </c>
      <c r="V9">
        <v>8</v>
      </c>
      <c r="W9" s="42" t="s">
        <v>597</v>
      </c>
      <c r="X9">
        <v>20</v>
      </c>
      <c r="Y9" s="42" t="s">
        <v>597</v>
      </c>
      <c r="Z9">
        <v>50</v>
      </c>
      <c r="AA9" s="42" t="s">
        <v>536</v>
      </c>
      <c r="AB9">
        <v>8</v>
      </c>
      <c r="AE9" s="42" t="s">
        <v>500</v>
      </c>
      <c r="AF9">
        <v>36</v>
      </c>
      <c r="AG9" s="42" t="s">
        <v>662</v>
      </c>
      <c r="AH9">
        <v>8</v>
      </c>
      <c r="AK9" s="42" t="s">
        <v>459</v>
      </c>
      <c r="AL9">
        <v>8</v>
      </c>
      <c r="AM9" s="42" t="s">
        <v>667</v>
      </c>
      <c r="AN9">
        <v>34</v>
      </c>
      <c r="AO9" s="42" t="s">
        <v>585</v>
      </c>
      <c r="AP9">
        <v>8</v>
      </c>
      <c r="AQ9" s="42" t="s">
        <v>597</v>
      </c>
      <c r="AR9">
        <v>20</v>
      </c>
      <c r="AS9" s="42" t="s">
        <v>597</v>
      </c>
      <c r="AT9">
        <v>50</v>
      </c>
      <c r="AU9" s="42" t="s">
        <v>662</v>
      </c>
      <c r="AV9">
        <v>8</v>
      </c>
      <c r="AY9" s="42" t="s">
        <v>536</v>
      </c>
      <c r="AZ9">
        <v>8</v>
      </c>
      <c r="BC9" s="42" t="s">
        <v>64</v>
      </c>
      <c r="BD9">
        <v>41</v>
      </c>
      <c r="BI9" s="42" t="s">
        <v>459</v>
      </c>
      <c r="BJ9">
        <v>8</v>
      </c>
      <c r="BK9" s="42" t="s">
        <v>714</v>
      </c>
      <c r="BL9">
        <v>46</v>
      </c>
      <c r="BM9" s="42" t="s">
        <v>597</v>
      </c>
      <c r="BN9">
        <v>20</v>
      </c>
      <c r="BO9" s="42" t="s">
        <v>597</v>
      </c>
      <c r="BP9">
        <v>50</v>
      </c>
      <c r="BU9" s="42" t="s">
        <v>662</v>
      </c>
      <c r="BV9">
        <v>8</v>
      </c>
      <c r="BW9" s="42" t="s">
        <v>665</v>
      </c>
      <c r="BX9">
        <v>4</v>
      </c>
      <c r="BY9" s="42" t="s">
        <v>536</v>
      </c>
      <c r="BZ9">
        <v>8</v>
      </c>
      <c r="CC9" s="42" t="s">
        <v>754</v>
      </c>
      <c r="CD9">
        <v>43</v>
      </c>
      <c r="CE9" s="42" t="s">
        <v>459</v>
      </c>
      <c r="CF9">
        <v>8</v>
      </c>
      <c r="CG9" s="42" t="s">
        <v>714</v>
      </c>
      <c r="CH9">
        <v>46</v>
      </c>
      <c r="CI9" s="42" t="s">
        <v>597</v>
      </c>
      <c r="CJ9">
        <v>20</v>
      </c>
      <c r="CK9" s="42" t="s">
        <v>597</v>
      </c>
      <c r="CL9">
        <v>50</v>
      </c>
      <c r="CQ9" s="42" t="s">
        <v>662</v>
      </c>
      <c r="CR9">
        <v>8</v>
      </c>
      <c r="CS9" s="42" t="s">
        <v>665</v>
      </c>
      <c r="CT9">
        <v>4</v>
      </c>
      <c r="CU9" s="42" t="s">
        <v>536</v>
      </c>
      <c r="CV9">
        <v>8</v>
      </c>
      <c r="CY9" s="42" t="s">
        <v>754</v>
      </c>
      <c r="CZ9">
        <v>43</v>
      </c>
      <c r="DE9" s="42" t="s">
        <v>459</v>
      </c>
      <c r="DF9">
        <v>8</v>
      </c>
      <c r="DG9" s="42" t="s">
        <v>714</v>
      </c>
      <c r="DH9">
        <v>46</v>
      </c>
      <c r="DI9" s="42" t="s">
        <v>597</v>
      </c>
      <c r="DJ9">
        <v>20</v>
      </c>
      <c r="DK9" s="42" t="s">
        <v>597</v>
      </c>
      <c r="DL9">
        <v>50</v>
      </c>
      <c r="DU9" s="42" t="s">
        <v>662</v>
      </c>
      <c r="DV9">
        <v>8</v>
      </c>
      <c r="DW9" s="42" t="s">
        <v>665</v>
      </c>
      <c r="DX9">
        <v>4</v>
      </c>
      <c r="DY9" s="42" t="s">
        <v>536</v>
      </c>
      <c r="DZ9">
        <v>8</v>
      </c>
      <c r="EC9" s="42" t="s">
        <v>754</v>
      </c>
      <c r="ED9">
        <v>43</v>
      </c>
      <c r="EG9" s="42" t="s">
        <v>459</v>
      </c>
      <c r="EH9">
        <v>8</v>
      </c>
      <c r="EI9" s="42" t="s">
        <v>803</v>
      </c>
      <c r="EJ9">
        <v>55</v>
      </c>
      <c r="EK9" s="42" t="s">
        <v>597</v>
      </c>
      <c r="EL9">
        <v>20</v>
      </c>
      <c r="EM9" s="42" t="s">
        <v>597</v>
      </c>
      <c r="EN9">
        <v>50</v>
      </c>
      <c r="EY9" s="42" t="s">
        <v>662</v>
      </c>
      <c r="EZ9">
        <v>8</v>
      </c>
      <c r="FA9" s="42" t="s">
        <v>665</v>
      </c>
      <c r="FB9">
        <v>4</v>
      </c>
      <c r="FC9" s="42" t="s">
        <v>536</v>
      </c>
      <c r="FD9">
        <v>8</v>
      </c>
      <c r="FG9" s="42" t="s">
        <v>498</v>
      </c>
      <c r="FH9">
        <v>29</v>
      </c>
      <c r="FK9" s="42" t="s">
        <v>459</v>
      </c>
      <c r="FL9">
        <v>8</v>
      </c>
      <c r="FM9" s="42" t="s">
        <v>597</v>
      </c>
      <c r="FN9">
        <v>20</v>
      </c>
      <c r="FO9" s="42" t="s">
        <v>597</v>
      </c>
      <c r="FP9">
        <v>50</v>
      </c>
      <c r="FW9" s="42" t="s">
        <v>662</v>
      </c>
      <c r="FX9">
        <v>8</v>
      </c>
      <c r="FY9" s="42" t="s">
        <v>665</v>
      </c>
      <c r="FZ9">
        <v>4</v>
      </c>
      <c r="GA9" s="42" t="s">
        <v>536</v>
      </c>
      <c r="GB9">
        <v>8</v>
      </c>
      <c r="GE9" s="42" t="s">
        <v>498</v>
      </c>
      <c r="GF9">
        <v>29</v>
      </c>
      <c r="GG9" s="42" t="s">
        <v>459</v>
      </c>
      <c r="GH9">
        <v>8</v>
      </c>
      <c r="GI9" s="42" t="s">
        <v>597</v>
      </c>
      <c r="GJ9">
        <v>20</v>
      </c>
      <c r="GK9" s="42" t="s">
        <v>597</v>
      </c>
      <c r="GL9">
        <v>50</v>
      </c>
      <c r="GS9" s="42" t="s">
        <v>662</v>
      </c>
      <c r="GT9">
        <v>8</v>
      </c>
      <c r="GU9" s="42" t="s">
        <v>665</v>
      </c>
      <c r="GV9">
        <v>4</v>
      </c>
      <c r="GW9" s="42" t="s">
        <v>536</v>
      </c>
      <c r="GX9">
        <v>8</v>
      </c>
      <c r="HA9" s="42" t="s">
        <v>498</v>
      </c>
      <c r="HB9">
        <v>29</v>
      </c>
    </row>
    <row r="10" spans="3:210" x14ac:dyDescent="0.25">
      <c r="C10" s="42" t="s">
        <v>411</v>
      </c>
      <c r="D10">
        <v>21</v>
      </c>
      <c r="K10" s="42" t="s">
        <v>460</v>
      </c>
      <c r="L10">
        <v>9</v>
      </c>
      <c r="O10" s="42" t="s">
        <v>502</v>
      </c>
      <c r="P10">
        <v>31</v>
      </c>
      <c r="Q10" s="42" t="s">
        <v>537</v>
      </c>
      <c r="R10">
        <v>9</v>
      </c>
      <c r="S10" s="42" t="s">
        <v>460</v>
      </c>
      <c r="T10">
        <v>9</v>
      </c>
      <c r="U10" s="42" t="s">
        <v>586</v>
      </c>
      <c r="V10">
        <v>9</v>
      </c>
      <c r="W10" s="42" t="s">
        <v>598</v>
      </c>
      <c r="X10">
        <v>21</v>
      </c>
      <c r="Y10" s="42" t="s">
        <v>598</v>
      </c>
      <c r="Z10">
        <v>51</v>
      </c>
      <c r="AA10" s="42" t="s">
        <v>537</v>
      </c>
      <c r="AB10">
        <v>9</v>
      </c>
      <c r="AE10" s="42" t="s">
        <v>501</v>
      </c>
      <c r="AF10">
        <v>9</v>
      </c>
      <c r="AK10" s="42" t="s">
        <v>460</v>
      </c>
      <c r="AL10">
        <v>9</v>
      </c>
      <c r="AM10" s="42" t="s">
        <v>668</v>
      </c>
      <c r="AN10">
        <v>35</v>
      </c>
      <c r="AO10" s="42" t="s">
        <v>586</v>
      </c>
      <c r="AP10">
        <v>9</v>
      </c>
      <c r="AQ10" s="42" t="s">
        <v>598</v>
      </c>
      <c r="AR10">
        <v>21</v>
      </c>
      <c r="AS10" s="42" t="s">
        <v>598</v>
      </c>
      <c r="AT10">
        <v>51</v>
      </c>
      <c r="AY10" s="42" t="s">
        <v>537</v>
      </c>
      <c r="AZ10">
        <v>9</v>
      </c>
      <c r="BC10" s="42" t="s">
        <v>499</v>
      </c>
      <c r="BD10">
        <v>25</v>
      </c>
      <c r="BI10" s="42" t="s">
        <v>460</v>
      </c>
      <c r="BJ10">
        <v>9</v>
      </c>
      <c r="BK10" s="42" t="s">
        <v>715</v>
      </c>
      <c r="BL10">
        <v>31</v>
      </c>
      <c r="BM10" s="42" t="s">
        <v>598</v>
      </c>
      <c r="BN10">
        <v>21</v>
      </c>
      <c r="BO10" s="42" t="s">
        <v>598</v>
      </c>
      <c r="BP10">
        <v>51</v>
      </c>
      <c r="BY10" s="42" t="s">
        <v>537</v>
      </c>
      <c r="BZ10">
        <v>9</v>
      </c>
      <c r="CC10" s="42" t="s">
        <v>64</v>
      </c>
      <c r="CD10">
        <v>41</v>
      </c>
      <c r="CE10" s="42" t="s">
        <v>460</v>
      </c>
      <c r="CF10">
        <v>9</v>
      </c>
      <c r="CG10" s="42" t="s">
        <v>715</v>
      </c>
      <c r="CH10">
        <v>31</v>
      </c>
      <c r="CI10" s="42" t="s">
        <v>598</v>
      </c>
      <c r="CJ10">
        <v>21</v>
      </c>
      <c r="CK10" s="42" t="s">
        <v>598</v>
      </c>
      <c r="CL10">
        <v>51</v>
      </c>
      <c r="CU10" s="42" t="s">
        <v>537</v>
      </c>
      <c r="CV10">
        <v>9</v>
      </c>
      <c r="CY10" s="42" t="s">
        <v>64</v>
      </c>
      <c r="CZ10">
        <v>41</v>
      </c>
      <c r="DE10" s="42" t="s">
        <v>460</v>
      </c>
      <c r="DF10">
        <v>9</v>
      </c>
      <c r="DG10" s="42" t="s">
        <v>715</v>
      </c>
      <c r="DH10">
        <v>31</v>
      </c>
      <c r="DI10" s="42" t="s">
        <v>598</v>
      </c>
      <c r="DJ10">
        <v>21</v>
      </c>
      <c r="DK10" s="42" t="s">
        <v>598</v>
      </c>
      <c r="DL10">
        <v>51</v>
      </c>
      <c r="DY10" s="42" t="s">
        <v>537</v>
      </c>
      <c r="DZ10">
        <v>9</v>
      </c>
      <c r="EC10" s="42" t="s">
        <v>64</v>
      </c>
      <c r="ED10">
        <v>41</v>
      </c>
      <c r="EG10" s="42" t="s">
        <v>460</v>
      </c>
      <c r="EH10">
        <v>9</v>
      </c>
      <c r="EI10" s="42" t="s">
        <v>805</v>
      </c>
      <c r="EJ10">
        <v>57</v>
      </c>
      <c r="EK10" s="42" t="s">
        <v>598</v>
      </c>
      <c r="EL10">
        <v>21</v>
      </c>
      <c r="EM10" s="42" t="s">
        <v>598</v>
      </c>
      <c r="EN10">
        <v>51</v>
      </c>
      <c r="FC10" s="42" t="s">
        <v>537</v>
      </c>
      <c r="FD10">
        <v>9</v>
      </c>
      <c r="FG10" s="42" t="s">
        <v>650</v>
      </c>
      <c r="FH10">
        <v>42</v>
      </c>
      <c r="FK10" s="42" t="s">
        <v>460</v>
      </c>
      <c r="FL10">
        <v>9</v>
      </c>
      <c r="FM10" s="42" t="s">
        <v>598</v>
      </c>
      <c r="FN10">
        <v>21</v>
      </c>
      <c r="FO10" s="42" t="s">
        <v>598</v>
      </c>
      <c r="FP10">
        <v>51</v>
      </c>
      <c r="GA10" s="42" t="s">
        <v>537</v>
      </c>
      <c r="GB10">
        <v>9</v>
      </c>
      <c r="GE10" s="42" t="s">
        <v>650</v>
      </c>
      <c r="GF10">
        <v>42</v>
      </c>
      <c r="GG10" s="42" t="s">
        <v>460</v>
      </c>
      <c r="GH10">
        <v>9</v>
      </c>
      <c r="GI10" s="42" t="s">
        <v>598</v>
      </c>
      <c r="GJ10">
        <v>21</v>
      </c>
      <c r="GK10" s="42" t="s">
        <v>598</v>
      </c>
      <c r="GL10">
        <v>51</v>
      </c>
      <c r="GW10" s="42" t="s">
        <v>537</v>
      </c>
      <c r="GX10">
        <v>9</v>
      </c>
      <c r="HA10" s="42" t="s">
        <v>650</v>
      </c>
      <c r="HB10">
        <v>42</v>
      </c>
    </row>
    <row r="11" spans="3:210" x14ac:dyDescent="0.25">
      <c r="C11" s="42" t="s">
        <v>412</v>
      </c>
      <c r="D11">
        <v>22</v>
      </c>
      <c r="K11" s="42" t="s">
        <v>461</v>
      </c>
      <c r="L11">
        <v>10</v>
      </c>
      <c r="O11" s="42" t="s">
        <v>503</v>
      </c>
      <c r="P11">
        <v>35</v>
      </c>
      <c r="Q11" s="42" t="s">
        <v>538</v>
      </c>
      <c r="R11">
        <v>10</v>
      </c>
      <c r="S11" s="42" t="s">
        <v>461</v>
      </c>
      <c r="T11">
        <v>10</v>
      </c>
      <c r="U11" s="42" t="s">
        <v>587</v>
      </c>
      <c r="V11">
        <v>10</v>
      </c>
      <c r="W11" s="42" t="s">
        <v>599</v>
      </c>
      <c r="X11">
        <v>22</v>
      </c>
      <c r="Y11" s="42" t="s">
        <v>599</v>
      </c>
      <c r="Z11">
        <v>52</v>
      </c>
      <c r="AA11" s="42" t="s">
        <v>538</v>
      </c>
      <c r="AB11">
        <v>10</v>
      </c>
      <c r="AE11" s="42" t="s">
        <v>502</v>
      </c>
      <c r="AF11">
        <v>31</v>
      </c>
      <c r="AK11" s="42" t="s">
        <v>461</v>
      </c>
      <c r="AL11">
        <v>10</v>
      </c>
      <c r="AM11" s="42" t="s">
        <v>669</v>
      </c>
      <c r="AN11">
        <v>36</v>
      </c>
      <c r="AO11" s="42" t="s">
        <v>587</v>
      </c>
      <c r="AP11">
        <v>10</v>
      </c>
      <c r="AQ11" s="42" t="s">
        <v>599</v>
      </c>
      <c r="AR11">
        <v>22</v>
      </c>
      <c r="AS11" s="42" t="s">
        <v>599</v>
      </c>
      <c r="AT11">
        <v>52</v>
      </c>
      <c r="AY11" s="42" t="s">
        <v>538</v>
      </c>
      <c r="AZ11">
        <v>10</v>
      </c>
      <c r="BC11" s="42" t="s">
        <v>518</v>
      </c>
      <c r="BD11">
        <v>1</v>
      </c>
      <c r="BI11" s="42" t="s">
        <v>461</v>
      </c>
      <c r="BJ11">
        <v>10</v>
      </c>
      <c r="BK11" s="42" t="s">
        <v>716</v>
      </c>
      <c r="BL11">
        <v>32</v>
      </c>
      <c r="BM11" s="42" t="s">
        <v>599</v>
      </c>
      <c r="BN11">
        <v>22</v>
      </c>
      <c r="BO11" s="42" t="s">
        <v>599</v>
      </c>
      <c r="BP11">
        <v>52</v>
      </c>
      <c r="BY11" s="42" t="s">
        <v>538</v>
      </c>
      <c r="BZ11">
        <v>10</v>
      </c>
      <c r="CC11" s="42" t="s">
        <v>499</v>
      </c>
      <c r="CD11">
        <v>25</v>
      </c>
      <c r="CE11" s="42" t="s">
        <v>461</v>
      </c>
      <c r="CF11">
        <v>10</v>
      </c>
      <c r="CG11" s="42" t="s">
        <v>716</v>
      </c>
      <c r="CH11">
        <v>32</v>
      </c>
      <c r="CI11" s="42" t="s">
        <v>599</v>
      </c>
      <c r="CJ11">
        <v>22</v>
      </c>
      <c r="CK11" s="42" t="s">
        <v>599</v>
      </c>
      <c r="CL11">
        <v>52</v>
      </c>
      <c r="CU11" s="42" t="s">
        <v>538</v>
      </c>
      <c r="CV11">
        <v>10</v>
      </c>
      <c r="CY11" s="42" t="s">
        <v>499</v>
      </c>
      <c r="CZ11">
        <v>25</v>
      </c>
      <c r="DE11" s="42" t="s">
        <v>461</v>
      </c>
      <c r="DF11">
        <v>10</v>
      </c>
      <c r="DG11" s="42" t="s">
        <v>716</v>
      </c>
      <c r="DH11">
        <v>32</v>
      </c>
      <c r="DI11" s="42" t="s">
        <v>599</v>
      </c>
      <c r="DJ11">
        <v>22</v>
      </c>
      <c r="DK11" s="42" t="s">
        <v>599</v>
      </c>
      <c r="DL11">
        <v>52</v>
      </c>
      <c r="DY11" s="42" t="s">
        <v>538</v>
      </c>
      <c r="DZ11">
        <v>10</v>
      </c>
      <c r="EC11" s="42" t="s">
        <v>499</v>
      </c>
      <c r="ED11">
        <v>25</v>
      </c>
      <c r="EG11" s="42" t="s">
        <v>461</v>
      </c>
      <c r="EH11">
        <v>10</v>
      </c>
      <c r="EI11" s="42" t="s">
        <v>807</v>
      </c>
      <c r="EJ11">
        <v>58</v>
      </c>
      <c r="EK11" s="42" t="s">
        <v>599</v>
      </c>
      <c r="EL11">
        <v>22</v>
      </c>
      <c r="EM11" s="42" t="s">
        <v>599</v>
      </c>
      <c r="EN11">
        <v>52</v>
      </c>
      <c r="FC11" s="42" t="s">
        <v>538</v>
      </c>
      <c r="FD11">
        <v>10</v>
      </c>
      <c r="FG11" s="42" t="s">
        <v>754</v>
      </c>
      <c r="FH11">
        <v>43</v>
      </c>
      <c r="FK11" s="42" t="s">
        <v>461</v>
      </c>
      <c r="FL11">
        <v>10</v>
      </c>
      <c r="FM11" s="42" t="s">
        <v>599</v>
      </c>
      <c r="FN11">
        <v>22</v>
      </c>
      <c r="FO11" s="42" t="s">
        <v>599</v>
      </c>
      <c r="FP11">
        <v>52</v>
      </c>
      <c r="GA11" s="42" t="s">
        <v>538</v>
      </c>
      <c r="GB11">
        <v>10</v>
      </c>
      <c r="GE11" s="42" t="s">
        <v>754</v>
      </c>
      <c r="GF11">
        <v>43</v>
      </c>
      <c r="GG11" s="42" t="s">
        <v>461</v>
      </c>
      <c r="GH11">
        <v>10</v>
      </c>
      <c r="GI11" s="42" t="s">
        <v>599</v>
      </c>
      <c r="GJ11">
        <v>22</v>
      </c>
      <c r="GK11" s="42" t="s">
        <v>599</v>
      </c>
      <c r="GL11">
        <v>52</v>
      </c>
      <c r="GW11" s="42" t="s">
        <v>538</v>
      </c>
      <c r="GX11">
        <v>10</v>
      </c>
      <c r="HA11" s="42" t="s">
        <v>754</v>
      </c>
      <c r="HB11">
        <v>43</v>
      </c>
    </row>
    <row r="12" spans="3:210" x14ac:dyDescent="0.25">
      <c r="C12" s="42" t="s">
        <v>413</v>
      </c>
      <c r="D12">
        <v>23</v>
      </c>
      <c r="K12" s="42" t="s">
        <v>462</v>
      </c>
      <c r="L12">
        <v>11</v>
      </c>
      <c r="O12" s="42" t="s">
        <v>504</v>
      </c>
      <c r="P12">
        <v>24</v>
      </c>
      <c r="Q12" s="42" t="s">
        <v>539</v>
      </c>
      <c r="R12">
        <v>11</v>
      </c>
      <c r="S12" s="42" t="s">
        <v>462</v>
      </c>
      <c r="T12">
        <v>11</v>
      </c>
      <c r="U12" s="42" t="s">
        <v>588</v>
      </c>
      <c r="V12">
        <v>11</v>
      </c>
      <c r="W12" s="42" t="s">
        <v>600</v>
      </c>
      <c r="X12">
        <v>23</v>
      </c>
      <c r="Y12" s="42" t="s">
        <v>600</v>
      </c>
      <c r="Z12">
        <v>53</v>
      </c>
      <c r="AA12" s="42" t="s">
        <v>539</v>
      </c>
      <c r="AB12">
        <v>11</v>
      </c>
      <c r="AE12" s="42" t="s">
        <v>503</v>
      </c>
      <c r="AF12">
        <v>35</v>
      </c>
      <c r="AK12" s="42" t="s">
        <v>462</v>
      </c>
      <c r="AL12">
        <v>11</v>
      </c>
      <c r="AM12" s="42" t="s">
        <v>675</v>
      </c>
      <c r="AN12">
        <v>37</v>
      </c>
      <c r="AO12" s="42" t="s">
        <v>588</v>
      </c>
      <c r="AP12">
        <v>11</v>
      </c>
      <c r="AQ12" s="42" t="s">
        <v>600</v>
      </c>
      <c r="AR12">
        <v>23</v>
      </c>
      <c r="AS12" s="42" t="s">
        <v>600</v>
      </c>
      <c r="AT12">
        <v>53</v>
      </c>
      <c r="AY12" s="42" t="s">
        <v>539</v>
      </c>
      <c r="AZ12">
        <v>11</v>
      </c>
      <c r="BC12" s="42" t="s">
        <v>500</v>
      </c>
      <c r="BD12">
        <v>36</v>
      </c>
      <c r="BI12" s="42" t="s">
        <v>462</v>
      </c>
      <c r="BJ12">
        <v>11</v>
      </c>
      <c r="BK12" s="42" t="s">
        <v>717</v>
      </c>
      <c r="BL12">
        <v>33</v>
      </c>
      <c r="BM12" s="42" t="s">
        <v>600</v>
      </c>
      <c r="BN12">
        <v>23</v>
      </c>
      <c r="BO12" s="42" t="s">
        <v>600</v>
      </c>
      <c r="BP12">
        <v>53</v>
      </c>
      <c r="BY12" s="42" t="s">
        <v>539</v>
      </c>
      <c r="BZ12">
        <v>11</v>
      </c>
      <c r="CC12" s="42" t="s">
        <v>500</v>
      </c>
      <c r="CD12">
        <v>36</v>
      </c>
      <c r="CE12" s="42" t="s">
        <v>462</v>
      </c>
      <c r="CF12">
        <v>11</v>
      </c>
      <c r="CG12" s="42" t="s">
        <v>717</v>
      </c>
      <c r="CH12">
        <v>33</v>
      </c>
      <c r="CI12" s="42" t="s">
        <v>600</v>
      </c>
      <c r="CJ12">
        <v>23</v>
      </c>
      <c r="CK12" s="42" t="s">
        <v>600</v>
      </c>
      <c r="CL12">
        <v>53</v>
      </c>
      <c r="CU12" s="42" t="s">
        <v>539</v>
      </c>
      <c r="CV12">
        <v>11</v>
      </c>
      <c r="CY12" s="42" t="s">
        <v>500</v>
      </c>
      <c r="CZ12">
        <v>36</v>
      </c>
      <c r="DE12" s="42" t="s">
        <v>462</v>
      </c>
      <c r="DF12">
        <v>11</v>
      </c>
      <c r="DG12" s="42" t="s">
        <v>717</v>
      </c>
      <c r="DH12">
        <v>33</v>
      </c>
      <c r="DI12" s="42" t="s">
        <v>600</v>
      </c>
      <c r="DJ12">
        <v>23</v>
      </c>
      <c r="DK12" s="42" t="s">
        <v>600</v>
      </c>
      <c r="DL12">
        <v>53</v>
      </c>
      <c r="DY12" s="42" t="s">
        <v>539</v>
      </c>
      <c r="DZ12">
        <v>11</v>
      </c>
      <c r="EC12" s="42" t="s">
        <v>500</v>
      </c>
      <c r="ED12">
        <v>36</v>
      </c>
      <c r="EG12" s="42" t="s">
        <v>462</v>
      </c>
      <c r="EH12">
        <v>11</v>
      </c>
      <c r="EI12" s="42" t="s">
        <v>897</v>
      </c>
      <c r="EJ12">
        <v>50</v>
      </c>
      <c r="EK12" s="42" t="s">
        <v>600</v>
      </c>
      <c r="EL12">
        <v>23</v>
      </c>
      <c r="EM12" s="42" t="s">
        <v>600</v>
      </c>
      <c r="EN12">
        <v>53</v>
      </c>
      <c r="FC12" s="42" t="s">
        <v>539</v>
      </c>
      <c r="FD12">
        <v>11</v>
      </c>
      <c r="FG12" s="42" t="s">
        <v>64</v>
      </c>
      <c r="FH12">
        <v>41</v>
      </c>
      <c r="FK12" s="42" t="s">
        <v>462</v>
      </c>
      <c r="FL12">
        <v>11</v>
      </c>
      <c r="FM12" s="42" t="s">
        <v>600</v>
      </c>
      <c r="FN12">
        <v>23</v>
      </c>
      <c r="FO12" s="42" t="s">
        <v>600</v>
      </c>
      <c r="FP12">
        <v>53</v>
      </c>
      <c r="GA12" s="42" t="s">
        <v>539</v>
      </c>
      <c r="GB12">
        <v>11</v>
      </c>
      <c r="GE12" s="42" t="s">
        <v>64</v>
      </c>
      <c r="GF12">
        <v>41</v>
      </c>
      <c r="GG12" s="42" t="s">
        <v>462</v>
      </c>
      <c r="GH12">
        <v>11</v>
      </c>
      <c r="GI12" s="42" t="s">
        <v>600</v>
      </c>
      <c r="GJ12">
        <v>23</v>
      </c>
      <c r="GK12" s="42" t="s">
        <v>600</v>
      </c>
      <c r="GL12">
        <v>53</v>
      </c>
      <c r="GW12" s="42" t="s">
        <v>539</v>
      </c>
      <c r="GX12">
        <v>11</v>
      </c>
      <c r="HA12" s="42" t="s">
        <v>64</v>
      </c>
      <c r="HB12">
        <v>41</v>
      </c>
    </row>
    <row r="13" spans="3:210" x14ac:dyDescent="0.25">
      <c r="C13" s="42" t="s">
        <v>414</v>
      </c>
      <c r="D13">
        <v>27</v>
      </c>
      <c r="K13" s="42" t="s">
        <v>463</v>
      </c>
      <c r="L13">
        <v>12</v>
      </c>
      <c r="O13" s="42" t="s">
        <v>505</v>
      </c>
      <c r="P13">
        <v>23</v>
      </c>
      <c r="Q13" s="42" t="s">
        <v>540</v>
      </c>
      <c r="R13">
        <v>12</v>
      </c>
      <c r="S13" s="42" t="s">
        <v>463</v>
      </c>
      <c r="T13">
        <v>12</v>
      </c>
      <c r="U13" s="42" t="s">
        <v>589</v>
      </c>
      <c r="V13">
        <v>12</v>
      </c>
      <c r="W13" s="42" t="s">
        <v>601</v>
      </c>
      <c r="X13">
        <v>24</v>
      </c>
      <c r="Y13" s="42" t="s">
        <v>601</v>
      </c>
      <c r="Z13">
        <v>54</v>
      </c>
      <c r="AA13" s="42" t="s">
        <v>540</v>
      </c>
      <c r="AB13">
        <v>12</v>
      </c>
      <c r="AE13" s="42" t="s">
        <v>504</v>
      </c>
      <c r="AF13">
        <v>24</v>
      </c>
      <c r="AK13" s="42" t="s">
        <v>463</v>
      </c>
      <c r="AL13">
        <v>12</v>
      </c>
      <c r="AM13" s="42" t="s">
        <v>406</v>
      </c>
      <c r="AN13">
        <v>24</v>
      </c>
      <c r="AO13" s="42" t="s">
        <v>589</v>
      </c>
      <c r="AP13">
        <v>12</v>
      </c>
      <c r="AQ13" s="42" t="s">
        <v>601</v>
      </c>
      <c r="AR13">
        <v>24</v>
      </c>
      <c r="AS13" s="42" t="s">
        <v>601</v>
      </c>
      <c r="AT13">
        <v>54</v>
      </c>
      <c r="AY13" s="42" t="s">
        <v>540</v>
      </c>
      <c r="AZ13">
        <v>12</v>
      </c>
      <c r="BC13" s="42" t="s">
        <v>501</v>
      </c>
      <c r="BD13">
        <v>9</v>
      </c>
      <c r="BI13" s="42" t="s">
        <v>463</v>
      </c>
      <c r="BJ13">
        <v>12</v>
      </c>
      <c r="BK13" s="42" t="s">
        <v>718</v>
      </c>
      <c r="BL13">
        <v>34</v>
      </c>
      <c r="BM13" s="42" t="s">
        <v>601</v>
      </c>
      <c r="BN13">
        <v>24</v>
      </c>
      <c r="BO13" s="42" t="s">
        <v>601</v>
      </c>
      <c r="BP13">
        <v>54</v>
      </c>
      <c r="BY13" s="42" t="s">
        <v>540</v>
      </c>
      <c r="BZ13">
        <v>12</v>
      </c>
      <c r="CC13" s="42" t="s">
        <v>501</v>
      </c>
      <c r="CD13">
        <v>9</v>
      </c>
      <c r="CE13" s="42" t="s">
        <v>463</v>
      </c>
      <c r="CF13">
        <v>12</v>
      </c>
      <c r="CG13" s="42" t="s">
        <v>718</v>
      </c>
      <c r="CH13">
        <v>34</v>
      </c>
      <c r="CI13" s="42" t="s">
        <v>601</v>
      </c>
      <c r="CJ13">
        <v>24</v>
      </c>
      <c r="CK13" s="42" t="s">
        <v>601</v>
      </c>
      <c r="CL13">
        <v>54</v>
      </c>
      <c r="CU13" s="42" t="s">
        <v>540</v>
      </c>
      <c r="CV13">
        <v>12</v>
      </c>
      <c r="CY13" s="42" t="s">
        <v>501</v>
      </c>
      <c r="CZ13">
        <v>9</v>
      </c>
      <c r="DE13" s="42" t="s">
        <v>463</v>
      </c>
      <c r="DF13">
        <v>12</v>
      </c>
      <c r="DG13" s="42" t="s">
        <v>718</v>
      </c>
      <c r="DH13">
        <v>34</v>
      </c>
      <c r="DI13" s="42" t="s">
        <v>601</v>
      </c>
      <c r="DJ13">
        <v>24</v>
      </c>
      <c r="DK13" s="42" t="s">
        <v>601</v>
      </c>
      <c r="DL13">
        <v>54</v>
      </c>
      <c r="DY13" s="42" t="s">
        <v>540</v>
      </c>
      <c r="DZ13">
        <v>12</v>
      </c>
      <c r="EC13" s="42" t="s">
        <v>501</v>
      </c>
      <c r="ED13">
        <v>9</v>
      </c>
      <c r="EG13" s="42" t="s">
        <v>463</v>
      </c>
      <c r="EH13">
        <v>12</v>
      </c>
      <c r="EI13" s="42" t="s">
        <v>709</v>
      </c>
      <c r="EJ13">
        <v>41</v>
      </c>
      <c r="EK13" s="42" t="s">
        <v>601</v>
      </c>
      <c r="EL13">
        <v>24</v>
      </c>
      <c r="EM13" s="42" t="s">
        <v>601</v>
      </c>
      <c r="EN13">
        <v>54</v>
      </c>
      <c r="FC13" s="42" t="s">
        <v>540</v>
      </c>
      <c r="FD13">
        <v>12</v>
      </c>
      <c r="FG13" s="42" t="s">
        <v>499</v>
      </c>
      <c r="FH13">
        <v>25</v>
      </c>
      <c r="FK13" s="42" t="s">
        <v>463</v>
      </c>
      <c r="FL13">
        <v>12</v>
      </c>
      <c r="FM13" s="42" t="s">
        <v>601</v>
      </c>
      <c r="FN13">
        <v>24</v>
      </c>
      <c r="FO13" s="42" t="s">
        <v>601</v>
      </c>
      <c r="FP13">
        <v>54</v>
      </c>
      <c r="GA13" s="42" t="s">
        <v>540</v>
      </c>
      <c r="GB13">
        <v>12</v>
      </c>
      <c r="GE13" s="42" t="s">
        <v>499</v>
      </c>
      <c r="GF13">
        <v>25</v>
      </c>
      <c r="GG13" s="42" t="s">
        <v>463</v>
      </c>
      <c r="GH13">
        <v>12</v>
      </c>
      <c r="GI13" s="42" t="s">
        <v>601</v>
      </c>
      <c r="GJ13">
        <v>24</v>
      </c>
      <c r="GK13" s="42" t="s">
        <v>601</v>
      </c>
      <c r="GL13">
        <v>54</v>
      </c>
      <c r="GW13" s="42" t="s">
        <v>540</v>
      </c>
      <c r="GX13">
        <v>12</v>
      </c>
      <c r="HA13" s="42" t="s">
        <v>499</v>
      </c>
      <c r="HB13">
        <v>25</v>
      </c>
    </row>
    <row r="14" spans="3:210" x14ac:dyDescent="0.25">
      <c r="C14" s="42" t="s">
        <v>415</v>
      </c>
      <c r="D14">
        <v>17</v>
      </c>
      <c r="K14" s="42" t="s">
        <v>464</v>
      </c>
      <c r="L14">
        <v>13</v>
      </c>
      <c r="O14" s="42" t="s">
        <v>506</v>
      </c>
      <c r="P14">
        <v>11</v>
      </c>
      <c r="Q14" s="42" t="s">
        <v>541</v>
      </c>
      <c r="R14">
        <v>13</v>
      </c>
      <c r="S14" s="42" t="s">
        <v>464</v>
      </c>
      <c r="T14">
        <v>13</v>
      </c>
      <c r="W14" s="42" t="s">
        <v>602</v>
      </c>
      <c r="X14">
        <v>25</v>
      </c>
      <c r="Y14" s="42" t="s">
        <v>602</v>
      </c>
      <c r="Z14">
        <v>55</v>
      </c>
      <c r="AA14" s="42" t="s">
        <v>541</v>
      </c>
      <c r="AB14">
        <v>13</v>
      </c>
      <c r="AE14" s="42" t="s">
        <v>505</v>
      </c>
      <c r="AF14">
        <v>23</v>
      </c>
      <c r="AK14" s="42" t="s">
        <v>464</v>
      </c>
      <c r="AL14">
        <v>13</v>
      </c>
      <c r="AM14" s="42" t="s">
        <v>407</v>
      </c>
      <c r="AN14">
        <v>25</v>
      </c>
      <c r="AQ14" s="42" t="s">
        <v>602</v>
      </c>
      <c r="AR14">
        <v>25</v>
      </c>
      <c r="AS14" s="42" t="s">
        <v>602</v>
      </c>
      <c r="AT14">
        <v>55</v>
      </c>
      <c r="AY14" s="42" t="s">
        <v>541</v>
      </c>
      <c r="AZ14">
        <v>13</v>
      </c>
      <c r="BC14" s="42" t="s">
        <v>502</v>
      </c>
      <c r="BD14">
        <v>31</v>
      </c>
      <c r="BI14" s="42" t="s">
        <v>464</v>
      </c>
      <c r="BJ14">
        <v>13</v>
      </c>
      <c r="BK14" s="42" t="s">
        <v>719</v>
      </c>
      <c r="BL14">
        <v>35</v>
      </c>
      <c r="BM14" s="42" t="s">
        <v>602</v>
      </c>
      <c r="BN14">
        <v>25</v>
      </c>
      <c r="BO14" s="42" t="s">
        <v>602</v>
      </c>
      <c r="BP14">
        <v>55</v>
      </c>
      <c r="BY14" s="42" t="s">
        <v>541</v>
      </c>
      <c r="BZ14">
        <v>13</v>
      </c>
      <c r="CC14" s="42" t="s">
        <v>502</v>
      </c>
      <c r="CD14">
        <v>31</v>
      </c>
      <c r="CE14" s="42" t="s">
        <v>464</v>
      </c>
      <c r="CF14">
        <v>13</v>
      </c>
      <c r="CG14" s="42" t="s">
        <v>719</v>
      </c>
      <c r="CH14">
        <v>35</v>
      </c>
      <c r="CI14" s="42" t="s">
        <v>602</v>
      </c>
      <c r="CJ14">
        <v>25</v>
      </c>
      <c r="CK14" s="42" t="s">
        <v>602</v>
      </c>
      <c r="CL14">
        <v>55</v>
      </c>
      <c r="CU14" s="42" t="s">
        <v>541</v>
      </c>
      <c r="CV14">
        <v>13</v>
      </c>
      <c r="CY14" s="42" t="s">
        <v>502</v>
      </c>
      <c r="CZ14">
        <v>31</v>
      </c>
      <c r="DE14" s="42" t="s">
        <v>464</v>
      </c>
      <c r="DF14">
        <v>13</v>
      </c>
      <c r="DG14" s="42" t="s">
        <v>719</v>
      </c>
      <c r="DH14">
        <v>35</v>
      </c>
      <c r="DI14" s="42" t="s">
        <v>602</v>
      </c>
      <c r="DJ14">
        <v>25</v>
      </c>
      <c r="DK14" s="42" t="s">
        <v>602</v>
      </c>
      <c r="DL14">
        <v>55</v>
      </c>
      <c r="DY14" s="42" t="s">
        <v>541</v>
      </c>
      <c r="DZ14">
        <v>13</v>
      </c>
      <c r="EC14" s="42" t="s">
        <v>502</v>
      </c>
      <c r="ED14">
        <v>31</v>
      </c>
      <c r="EG14" s="42" t="s">
        <v>464</v>
      </c>
      <c r="EH14">
        <v>13</v>
      </c>
      <c r="EI14" s="42" t="s">
        <v>710</v>
      </c>
      <c r="EJ14">
        <v>42</v>
      </c>
      <c r="EK14" s="42" t="s">
        <v>602</v>
      </c>
      <c r="EL14">
        <v>25</v>
      </c>
      <c r="EM14" s="42" t="s">
        <v>602</v>
      </c>
      <c r="EN14">
        <v>55</v>
      </c>
      <c r="FC14" s="42" t="s">
        <v>541</v>
      </c>
      <c r="FD14">
        <v>13</v>
      </c>
      <c r="FG14" s="42" t="s">
        <v>500</v>
      </c>
      <c r="FH14">
        <v>36</v>
      </c>
      <c r="FK14" s="42" t="s">
        <v>464</v>
      </c>
      <c r="FL14">
        <v>13</v>
      </c>
      <c r="FM14" s="42" t="s">
        <v>602</v>
      </c>
      <c r="FN14">
        <v>25</v>
      </c>
      <c r="FO14" s="42" t="s">
        <v>602</v>
      </c>
      <c r="FP14">
        <v>55</v>
      </c>
      <c r="GA14" s="42" t="s">
        <v>541</v>
      </c>
      <c r="GB14">
        <v>13</v>
      </c>
      <c r="GE14" s="42" t="s">
        <v>500</v>
      </c>
      <c r="GF14">
        <v>36</v>
      </c>
      <c r="GG14" s="42" t="s">
        <v>464</v>
      </c>
      <c r="GH14">
        <v>13</v>
      </c>
      <c r="GI14" s="42" t="s">
        <v>602</v>
      </c>
      <c r="GJ14">
        <v>25</v>
      </c>
      <c r="GK14" s="42" t="s">
        <v>602</v>
      </c>
      <c r="GL14">
        <v>55</v>
      </c>
      <c r="GW14" s="42" t="s">
        <v>541</v>
      </c>
      <c r="GX14">
        <v>13</v>
      </c>
      <c r="HA14" s="42" t="s">
        <v>500</v>
      </c>
      <c r="HB14">
        <v>36</v>
      </c>
    </row>
    <row r="15" spans="3:210" x14ac:dyDescent="0.25">
      <c r="C15" s="42" t="s">
        <v>416</v>
      </c>
      <c r="D15">
        <v>18</v>
      </c>
      <c r="K15" s="42" t="s">
        <v>250</v>
      </c>
      <c r="L15">
        <v>14</v>
      </c>
      <c r="O15" s="42" t="s">
        <v>507</v>
      </c>
      <c r="P15">
        <v>32</v>
      </c>
      <c r="Q15" s="42" t="s">
        <v>542</v>
      </c>
      <c r="R15">
        <v>14</v>
      </c>
      <c r="S15" s="42" t="s">
        <v>250</v>
      </c>
      <c r="T15">
        <v>14</v>
      </c>
      <c r="W15" s="42" t="s">
        <v>603</v>
      </c>
      <c r="X15">
        <v>26</v>
      </c>
      <c r="Y15" s="42" t="s">
        <v>603</v>
      </c>
      <c r="Z15">
        <v>56</v>
      </c>
      <c r="AA15" s="42" t="s">
        <v>542</v>
      </c>
      <c r="AB15">
        <v>14</v>
      </c>
      <c r="AE15" s="42" t="s">
        <v>506</v>
      </c>
      <c r="AF15">
        <v>11</v>
      </c>
      <c r="AK15" s="42" t="s">
        <v>250</v>
      </c>
      <c r="AL15">
        <v>14</v>
      </c>
      <c r="AM15" s="42" t="s">
        <v>408</v>
      </c>
      <c r="AN15">
        <v>29</v>
      </c>
      <c r="AQ15" s="42" t="s">
        <v>603</v>
      </c>
      <c r="AR15">
        <v>26</v>
      </c>
      <c r="AS15" s="42" t="s">
        <v>603</v>
      </c>
      <c r="AT15">
        <v>56</v>
      </c>
      <c r="AY15" s="42" t="s">
        <v>542</v>
      </c>
      <c r="AZ15">
        <v>14</v>
      </c>
      <c r="BC15" s="42" t="s">
        <v>503</v>
      </c>
      <c r="BD15">
        <v>35</v>
      </c>
      <c r="BI15" s="42" t="s">
        <v>250</v>
      </c>
      <c r="BJ15">
        <v>14</v>
      </c>
      <c r="BK15" s="42" t="s">
        <v>720</v>
      </c>
      <c r="BL15">
        <v>36</v>
      </c>
      <c r="BM15" s="42" t="s">
        <v>603</v>
      </c>
      <c r="BN15">
        <v>26</v>
      </c>
      <c r="BO15" s="42" t="s">
        <v>603</v>
      </c>
      <c r="BP15">
        <v>56</v>
      </c>
      <c r="BY15" s="42" t="s">
        <v>542</v>
      </c>
      <c r="BZ15">
        <v>14</v>
      </c>
      <c r="CC15" s="42" t="s">
        <v>503</v>
      </c>
      <c r="CD15">
        <v>35</v>
      </c>
      <c r="CE15" s="42" t="s">
        <v>250</v>
      </c>
      <c r="CF15">
        <v>14</v>
      </c>
      <c r="CG15" s="42" t="s">
        <v>720</v>
      </c>
      <c r="CH15">
        <v>36</v>
      </c>
      <c r="CI15" s="42" t="s">
        <v>603</v>
      </c>
      <c r="CJ15">
        <v>26</v>
      </c>
      <c r="CK15" s="42" t="s">
        <v>603</v>
      </c>
      <c r="CL15">
        <v>56</v>
      </c>
      <c r="CU15" s="42" t="s">
        <v>542</v>
      </c>
      <c r="CV15">
        <v>14</v>
      </c>
      <c r="CY15" s="42" t="s">
        <v>503</v>
      </c>
      <c r="CZ15">
        <v>35</v>
      </c>
      <c r="DE15" s="42" t="s">
        <v>250</v>
      </c>
      <c r="DF15">
        <v>14</v>
      </c>
      <c r="DG15" s="42" t="s">
        <v>720</v>
      </c>
      <c r="DH15">
        <v>36</v>
      </c>
      <c r="DI15" s="42" t="s">
        <v>603</v>
      </c>
      <c r="DJ15">
        <v>26</v>
      </c>
      <c r="DK15" s="42" t="s">
        <v>603</v>
      </c>
      <c r="DL15">
        <v>56</v>
      </c>
      <c r="DY15" s="42" t="s">
        <v>542</v>
      </c>
      <c r="DZ15">
        <v>14</v>
      </c>
      <c r="EC15" s="42" t="s">
        <v>503</v>
      </c>
      <c r="ED15">
        <v>35</v>
      </c>
      <c r="EG15" s="42" t="s">
        <v>250</v>
      </c>
      <c r="EH15">
        <v>14</v>
      </c>
      <c r="EI15" s="42" t="s">
        <v>711</v>
      </c>
      <c r="EJ15">
        <v>43</v>
      </c>
      <c r="EK15" s="42" t="s">
        <v>603</v>
      </c>
      <c r="EL15">
        <v>26</v>
      </c>
      <c r="EM15" s="42" t="s">
        <v>603</v>
      </c>
      <c r="EN15">
        <v>56</v>
      </c>
      <c r="FC15" s="42" t="s">
        <v>542</v>
      </c>
      <c r="FD15">
        <v>14</v>
      </c>
      <c r="FG15" s="42" t="s">
        <v>501</v>
      </c>
      <c r="FH15">
        <v>9</v>
      </c>
      <c r="FK15" s="42" t="s">
        <v>250</v>
      </c>
      <c r="FL15">
        <v>14</v>
      </c>
      <c r="FM15" s="42" t="s">
        <v>603</v>
      </c>
      <c r="FN15">
        <v>26</v>
      </c>
      <c r="FO15" s="42" t="s">
        <v>603</v>
      </c>
      <c r="FP15">
        <v>56</v>
      </c>
      <c r="GA15" s="42" t="s">
        <v>542</v>
      </c>
      <c r="GB15">
        <v>14</v>
      </c>
      <c r="GE15" s="42" t="s">
        <v>501</v>
      </c>
      <c r="GF15">
        <v>9</v>
      </c>
      <c r="GG15" s="42" t="s">
        <v>250</v>
      </c>
      <c r="GH15">
        <v>14</v>
      </c>
      <c r="GI15" s="42" t="s">
        <v>603</v>
      </c>
      <c r="GJ15">
        <v>26</v>
      </c>
      <c r="GK15" s="42" t="s">
        <v>603</v>
      </c>
      <c r="GL15">
        <v>56</v>
      </c>
      <c r="GW15" s="42" t="s">
        <v>542</v>
      </c>
      <c r="GX15">
        <v>14</v>
      </c>
      <c r="HA15" s="42" t="s">
        <v>501</v>
      </c>
      <c r="HB15">
        <v>9</v>
      </c>
    </row>
    <row r="16" spans="3:210" x14ac:dyDescent="0.25">
      <c r="C16" s="42" t="s">
        <v>417</v>
      </c>
      <c r="D16">
        <v>19</v>
      </c>
      <c r="K16" s="42" t="s">
        <v>465</v>
      </c>
      <c r="L16">
        <v>15</v>
      </c>
      <c r="O16" s="42" t="s">
        <v>508</v>
      </c>
      <c r="P16">
        <v>28</v>
      </c>
      <c r="Q16" s="42" t="s">
        <v>543</v>
      </c>
      <c r="R16">
        <v>15</v>
      </c>
      <c r="S16" s="42" t="s">
        <v>465</v>
      </c>
      <c r="T16">
        <v>15</v>
      </c>
      <c r="W16" s="42" t="s">
        <v>604</v>
      </c>
      <c r="X16">
        <v>27</v>
      </c>
      <c r="Y16" s="42" t="s">
        <v>604</v>
      </c>
      <c r="Z16">
        <v>57</v>
      </c>
      <c r="AA16" s="42" t="s">
        <v>543</v>
      </c>
      <c r="AB16">
        <v>15</v>
      </c>
      <c r="AE16" s="42" t="s">
        <v>507</v>
      </c>
      <c r="AF16">
        <v>32</v>
      </c>
      <c r="AK16" s="42" t="s">
        <v>465</v>
      </c>
      <c r="AL16">
        <v>15</v>
      </c>
      <c r="AM16" s="42" t="s">
        <v>409</v>
      </c>
      <c r="AN16">
        <v>26</v>
      </c>
      <c r="AQ16" s="42" t="s">
        <v>604</v>
      </c>
      <c r="AR16">
        <v>27</v>
      </c>
      <c r="AS16" s="42" t="s">
        <v>604</v>
      </c>
      <c r="AT16">
        <v>57</v>
      </c>
      <c r="AY16" s="42" t="s">
        <v>543</v>
      </c>
      <c r="AZ16">
        <v>15</v>
      </c>
      <c r="BC16" s="42" t="s">
        <v>504</v>
      </c>
      <c r="BD16">
        <v>24</v>
      </c>
      <c r="BI16" s="42" t="s">
        <v>465</v>
      </c>
      <c r="BJ16">
        <v>15</v>
      </c>
      <c r="BK16" s="42" t="s">
        <v>721</v>
      </c>
      <c r="BL16">
        <v>37</v>
      </c>
      <c r="BM16" s="42" t="s">
        <v>604</v>
      </c>
      <c r="BN16">
        <v>27</v>
      </c>
      <c r="BO16" s="42" t="s">
        <v>604</v>
      </c>
      <c r="BP16">
        <v>57</v>
      </c>
      <c r="BY16" s="42" t="s">
        <v>543</v>
      </c>
      <c r="BZ16">
        <v>15</v>
      </c>
      <c r="CC16" s="42" t="s">
        <v>504</v>
      </c>
      <c r="CD16">
        <v>24</v>
      </c>
      <c r="CE16" s="42" t="s">
        <v>465</v>
      </c>
      <c r="CF16">
        <v>15</v>
      </c>
      <c r="CG16" s="42" t="s">
        <v>721</v>
      </c>
      <c r="CH16">
        <v>37</v>
      </c>
      <c r="CI16" s="42" t="s">
        <v>604</v>
      </c>
      <c r="CJ16">
        <v>27</v>
      </c>
      <c r="CK16" s="42" t="s">
        <v>604</v>
      </c>
      <c r="CL16">
        <v>57</v>
      </c>
      <c r="CU16" s="42" t="s">
        <v>543</v>
      </c>
      <c r="CV16">
        <v>15</v>
      </c>
      <c r="CY16" s="42" t="s">
        <v>504</v>
      </c>
      <c r="CZ16">
        <v>24</v>
      </c>
      <c r="DE16" s="42" t="s">
        <v>465</v>
      </c>
      <c r="DF16">
        <v>15</v>
      </c>
      <c r="DG16" s="42" t="s">
        <v>721</v>
      </c>
      <c r="DH16">
        <v>37</v>
      </c>
      <c r="DI16" s="42" t="s">
        <v>604</v>
      </c>
      <c r="DJ16">
        <v>27</v>
      </c>
      <c r="DK16" s="42" t="s">
        <v>604</v>
      </c>
      <c r="DL16">
        <v>57</v>
      </c>
      <c r="DY16" s="42" t="s">
        <v>543</v>
      </c>
      <c r="DZ16">
        <v>15</v>
      </c>
      <c r="EC16" s="42" t="s">
        <v>504</v>
      </c>
      <c r="ED16">
        <v>24</v>
      </c>
      <c r="EG16" s="42" t="s">
        <v>465</v>
      </c>
      <c r="EH16">
        <v>15</v>
      </c>
      <c r="EI16" s="42" t="s">
        <v>712</v>
      </c>
      <c r="EJ16">
        <v>44</v>
      </c>
      <c r="EK16" s="42" t="s">
        <v>604</v>
      </c>
      <c r="EL16">
        <v>27</v>
      </c>
      <c r="EM16" s="42" t="s">
        <v>604</v>
      </c>
      <c r="EN16">
        <v>57</v>
      </c>
      <c r="FC16" s="42" t="s">
        <v>543</v>
      </c>
      <c r="FD16">
        <v>15</v>
      </c>
      <c r="FG16" s="42" t="s">
        <v>502</v>
      </c>
      <c r="FH16">
        <v>31</v>
      </c>
      <c r="FK16" s="42" t="s">
        <v>465</v>
      </c>
      <c r="FL16">
        <v>15</v>
      </c>
      <c r="FM16" s="42" t="s">
        <v>604</v>
      </c>
      <c r="FN16">
        <v>27</v>
      </c>
      <c r="FO16" s="42" t="s">
        <v>604</v>
      </c>
      <c r="FP16">
        <v>57</v>
      </c>
      <c r="GA16" s="42" t="s">
        <v>543</v>
      </c>
      <c r="GB16">
        <v>15</v>
      </c>
      <c r="GE16" s="42" t="s">
        <v>502</v>
      </c>
      <c r="GF16">
        <v>31</v>
      </c>
      <c r="GG16" s="42" t="s">
        <v>465</v>
      </c>
      <c r="GH16">
        <v>15</v>
      </c>
      <c r="GI16" s="42" t="s">
        <v>604</v>
      </c>
      <c r="GJ16">
        <v>27</v>
      </c>
      <c r="GK16" s="42" t="s">
        <v>604</v>
      </c>
      <c r="GL16">
        <v>57</v>
      </c>
      <c r="GW16" s="42" t="s">
        <v>543</v>
      </c>
      <c r="GX16">
        <v>15</v>
      </c>
      <c r="HA16" s="42" t="s">
        <v>502</v>
      </c>
      <c r="HB16">
        <v>31</v>
      </c>
    </row>
    <row r="17" spans="3:210" x14ac:dyDescent="0.25">
      <c r="C17" s="42" t="s">
        <v>418</v>
      </c>
      <c r="D17">
        <v>10</v>
      </c>
      <c r="K17" s="42" t="s">
        <v>260</v>
      </c>
      <c r="L17">
        <v>16</v>
      </c>
      <c r="O17" s="42" t="s">
        <v>509</v>
      </c>
      <c r="P17">
        <v>34</v>
      </c>
      <c r="Q17" s="42" t="s">
        <v>544</v>
      </c>
      <c r="R17">
        <v>16</v>
      </c>
      <c r="S17" s="42" t="s">
        <v>260</v>
      </c>
      <c r="T17">
        <v>16</v>
      </c>
      <c r="W17" s="42" t="s">
        <v>605</v>
      </c>
      <c r="X17">
        <v>28</v>
      </c>
      <c r="Y17" s="42" t="s">
        <v>605</v>
      </c>
      <c r="Z17">
        <v>58</v>
      </c>
      <c r="AA17" s="42" t="s">
        <v>544</v>
      </c>
      <c r="AB17">
        <v>16</v>
      </c>
      <c r="AE17" s="42" t="s">
        <v>508</v>
      </c>
      <c r="AF17">
        <v>28</v>
      </c>
      <c r="AK17" s="42" t="s">
        <v>260</v>
      </c>
      <c r="AL17">
        <v>16</v>
      </c>
      <c r="AM17" s="42" t="s">
        <v>410</v>
      </c>
      <c r="AN17">
        <v>20</v>
      </c>
      <c r="AQ17" s="42" t="s">
        <v>605</v>
      </c>
      <c r="AR17">
        <v>28</v>
      </c>
      <c r="AS17" s="42" t="s">
        <v>605</v>
      </c>
      <c r="AT17">
        <v>58</v>
      </c>
      <c r="AY17" s="42" t="s">
        <v>544</v>
      </c>
      <c r="AZ17">
        <v>16</v>
      </c>
      <c r="BC17" s="42" t="s">
        <v>505</v>
      </c>
      <c r="BD17">
        <v>23</v>
      </c>
      <c r="BI17" s="42" t="s">
        <v>260</v>
      </c>
      <c r="BJ17">
        <v>16</v>
      </c>
      <c r="BK17" s="42" t="s">
        <v>722</v>
      </c>
      <c r="BL17">
        <v>38</v>
      </c>
      <c r="BM17" s="42" t="s">
        <v>605</v>
      </c>
      <c r="BN17">
        <v>28</v>
      </c>
      <c r="BO17" s="42" t="s">
        <v>605</v>
      </c>
      <c r="BP17">
        <v>58</v>
      </c>
      <c r="BY17" s="42" t="s">
        <v>544</v>
      </c>
      <c r="BZ17">
        <v>16</v>
      </c>
      <c r="CC17" s="42" t="s">
        <v>505</v>
      </c>
      <c r="CD17">
        <v>23</v>
      </c>
      <c r="CE17" s="42" t="s">
        <v>260</v>
      </c>
      <c r="CF17">
        <v>16</v>
      </c>
      <c r="CG17" s="42" t="s">
        <v>722</v>
      </c>
      <c r="CH17">
        <v>38</v>
      </c>
      <c r="CI17" s="42" t="s">
        <v>605</v>
      </c>
      <c r="CJ17">
        <v>28</v>
      </c>
      <c r="CK17" s="42" t="s">
        <v>605</v>
      </c>
      <c r="CL17">
        <v>58</v>
      </c>
      <c r="CU17" s="42" t="s">
        <v>544</v>
      </c>
      <c r="CV17">
        <v>16</v>
      </c>
      <c r="CY17" s="42" t="s">
        <v>505</v>
      </c>
      <c r="CZ17">
        <v>23</v>
      </c>
      <c r="DE17" s="42" t="s">
        <v>260</v>
      </c>
      <c r="DF17">
        <v>16</v>
      </c>
      <c r="DG17" s="42" t="s">
        <v>722</v>
      </c>
      <c r="DH17">
        <v>38</v>
      </c>
      <c r="DI17" s="42" t="s">
        <v>605</v>
      </c>
      <c r="DJ17">
        <v>28</v>
      </c>
      <c r="DK17" s="42" t="s">
        <v>605</v>
      </c>
      <c r="DL17">
        <v>58</v>
      </c>
      <c r="DY17" s="42" t="s">
        <v>544</v>
      </c>
      <c r="DZ17">
        <v>16</v>
      </c>
      <c r="EC17" s="42" t="s">
        <v>505</v>
      </c>
      <c r="ED17">
        <v>23</v>
      </c>
      <c r="EG17" s="42" t="s">
        <v>260</v>
      </c>
      <c r="EH17">
        <v>16</v>
      </c>
      <c r="EI17" s="42" t="s">
        <v>713</v>
      </c>
      <c r="EJ17">
        <v>45</v>
      </c>
      <c r="EK17" s="42" t="s">
        <v>605</v>
      </c>
      <c r="EL17">
        <v>28</v>
      </c>
      <c r="EM17" s="42" t="s">
        <v>605</v>
      </c>
      <c r="EN17">
        <v>58</v>
      </c>
      <c r="FC17" s="42" t="s">
        <v>544</v>
      </c>
      <c r="FD17">
        <v>16</v>
      </c>
      <c r="FG17" s="42" t="s">
        <v>503</v>
      </c>
      <c r="FH17">
        <v>35</v>
      </c>
      <c r="FK17" s="42" t="s">
        <v>260</v>
      </c>
      <c r="FL17">
        <v>16</v>
      </c>
      <c r="FM17" s="42" t="s">
        <v>605</v>
      </c>
      <c r="FN17">
        <v>28</v>
      </c>
      <c r="FO17" s="42" t="s">
        <v>605</v>
      </c>
      <c r="FP17">
        <v>58</v>
      </c>
      <c r="GA17" s="42" t="s">
        <v>544</v>
      </c>
      <c r="GB17">
        <v>16</v>
      </c>
      <c r="GE17" s="42" t="s">
        <v>503</v>
      </c>
      <c r="GF17">
        <v>35</v>
      </c>
      <c r="GG17" s="42" t="s">
        <v>260</v>
      </c>
      <c r="GH17">
        <v>16</v>
      </c>
      <c r="GI17" s="42" t="s">
        <v>605</v>
      </c>
      <c r="GJ17">
        <v>28</v>
      </c>
      <c r="GK17" s="42" t="s">
        <v>605</v>
      </c>
      <c r="GL17">
        <v>58</v>
      </c>
      <c r="GW17" s="42" t="s">
        <v>544</v>
      </c>
      <c r="GX17">
        <v>16</v>
      </c>
      <c r="HA17" s="42" t="s">
        <v>503</v>
      </c>
      <c r="HB17">
        <v>35</v>
      </c>
    </row>
    <row r="18" spans="3:210" x14ac:dyDescent="0.25">
      <c r="C18" s="42" t="s">
        <v>419</v>
      </c>
      <c r="D18">
        <v>11</v>
      </c>
      <c r="K18" s="42" t="s">
        <v>466</v>
      </c>
      <c r="L18">
        <v>17</v>
      </c>
      <c r="O18" s="42" t="s">
        <v>510</v>
      </c>
      <c r="P18">
        <v>33</v>
      </c>
      <c r="Q18" s="42" t="s">
        <v>545</v>
      </c>
      <c r="R18">
        <v>17</v>
      </c>
      <c r="S18" s="42" t="s">
        <v>466</v>
      </c>
      <c r="T18">
        <v>17</v>
      </c>
      <c r="W18" s="42" t="s">
        <v>606</v>
      </c>
      <c r="X18">
        <v>29</v>
      </c>
      <c r="Y18" s="42" t="s">
        <v>606</v>
      </c>
      <c r="Z18">
        <v>59</v>
      </c>
      <c r="AA18" s="42" t="s">
        <v>545</v>
      </c>
      <c r="AB18">
        <v>17</v>
      </c>
      <c r="AE18" s="42" t="s">
        <v>509</v>
      </c>
      <c r="AF18">
        <v>34</v>
      </c>
      <c r="AK18" s="42" t="s">
        <v>466</v>
      </c>
      <c r="AL18">
        <v>17</v>
      </c>
      <c r="AM18" s="42" t="s">
        <v>411</v>
      </c>
      <c r="AN18">
        <v>21</v>
      </c>
      <c r="AQ18" s="42" t="s">
        <v>606</v>
      </c>
      <c r="AR18">
        <v>29</v>
      </c>
      <c r="AS18" s="42" t="s">
        <v>606</v>
      </c>
      <c r="AT18">
        <v>59</v>
      </c>
      <c r="AY18" s="42" t="s">
        <v>545</v>
      </c>
      <c r="AZ18">
        <v>17</v>
      </c>
      <c r="BC18" s="42" t="s">
        <v>506</v>
      </c>
      <c r="BD18">
        <v>11</v>
      </c>
      <c r="BI18" s="42" t="s">
        <v>466</v>
      </c>
      <c r="BJ18">
        <v>17</v>
      </c>
      <c r="BK18" s="42" t="s">
        <v>723</v>
      </c>
      <c r="BL18">
        <v>40</v>
      </c>
      <c r="BM18" s="42" t="s">
        <v>606</v>
      </c>
      <c r="BN18">
        <v>29</v>
      </c>
      <c r="BO18" s="42" t="s">
        <v>606</v>
      </c>
      <c r="BP18">
        <v>59</v>
      </c>
      <c r="BY18" s="42" t="s">
        <v>545</v>
      </c>
      <c r="BZ18">
        <v>17</v>
      </c>
      <c r="CC18" s="42" t="s">
        <v>518</v>
      </c>
      <c r="CD18">
        <v>1</v>
      </c>
      <c r="CE18" s="42" t="s">
        <v>466</v>
      </c>
      <c r="CF18">
        <v>17</v>
      </c>
      <c r="CG18" s="42" t="s">
        <v>723</v>
      </c>
      <c r="CH18">
        <v>40</v>
      </c>
      <c r="CI18" s="42" t="s">
        <v>606</v>
      </c>
      <c r="CJ18">
        <v>29</v>
      </c>
      <c r="CK18" s="42" t="s">
        <v>606</v>
      </c>
      <c r="CL18">
        <v>59</v>
      </c>
      <c r="CU18" s="42" t="s">
        <v>545</v>
      </c>
      <c r="CV18">
        <v>17</v>
      </c>
      <c r="CY18" s="42" t="s">
        <v>518</v>
      </c>
      <c r="CZ18">
        <v>1</v>
      </c>
      <c r="DE18" s="42" t="s">
        <v>466</v>
      </c>
      <c r="DF18">
        <v>17</v>
      </c>
      <c r="DG18" s="42" t="s">
        <v>723</v>
      </c>
      <c r="DH18">
        <v>40</v>
      </c>
      <c r="DI18" s="42" t="s">
        <v>606</v>
      </c>
      <c r="DJ18">
        <v>29</v>
      </c>
      <c r="DK18" s="42" t="s">
        <v>606</v>
      </c>
      <c r="DL18">
        <v>59</v>
      </c>
      <c r="DY18" s="42" t="s">
        <v>545</v>
      </c>
      <c r="DZ18">
        <v>17</v>
      </c>
      <c r="EC18" s="42" t="s">
        <v>518</v>
      </c>
      <c r="ED18">
        <v>1</v>
      </c>
      <c r="EG18" s="42" t="s">
        <v>466</v>
      </c>
      <c r="EH18">
        <v>17</v>
      </c>
      <c r="EI18" s="42" t="s">
        <v>714</v>
      </c>
      <c r="EJ18">
        <v>46</v>
      </c>
      <c r="EK18" s="42" t="s">
        <v>606</v>
      </c>
      <c r="EL18">
        <v>29</v>
      </c>
      <c r="EM18" s="42" t="s">
        <v>606</v>
      </c>
      <c r="EN18">
        <v>59</v>
      </c>
      <c r="FC18" s="42" t="s">
        <v>545</v>
      </c>
      <c r="FD18">
        <v>17</v>
      </c>
      <c r="FG18" s="42" t="s">
        <v>504</v>
      </c>
      <c r="FH18">
        <v>24</v>
      </c>
      <c r="FK18" s="42" t="s">
        <v>466</v>
      </c>
      <c r="FL18">
        <v>17</v>
      </c>
      <c r="FM18" s="42" t="s">
        <v>606</v>
      </c>
      <c r="FN18">
        <v>29</v>
      </c>
      <c r="FO18" s="42" t="s">
        <v>606</v>
      </c>
      <c r="FP18">
        <v>59</v>
      </c>
      <c r="GA18" s="42" t="s">
        <v>545</v>
      </c>
      <c r="GB18">
        <v>17</v>
      </c>
      <c r="GE18" s="42" t="s">
        <v>504</v>
      </c>
      <c r="GF18">
        <v>24</v>
      </c>
      <c r="GG18" s="42" t="s">
        <v>466</v>
      </c>
      <c r="GH18">
        <v>17</v>
      </c>
      <c r="GI18" s="42" t="s">
        <v>606</v>
      </c>
      <c r="GJ18">
        <v>29</v>
      </c>
      <c r="GK18" s="42" t="s">
        <v>606</v>
      </c>
      <c r="GL18">
        <v>59</v>
      </c>
      <c r="GW18" s="42" t="s">
        <v>545</v>
      </c>
      <c r="GX18">
        <v>17</v>
      </c>
      <c r="HA18" s="42" t="s">
        <v>504</v>
      </c>
      <c r="HB18">
        <v>24</v>
      </c>
    </row>
    <row r="19" spans="3:210" x14ac:dyDescent="0.25">
      <c r="C19" s="42" t="s">
        <v>420</v>
      </c>
      <c r="D19">
        <v>12</v>
      </c>
      <c r="K19" s="42" t="s">
        <v>467</v>
      </c>
      <c r="L19">
        <v>18</v>
      </c>
      <c r="O19" s="42" t="s">
        <v>511</v>
      </c>
      <c r="P19">
        <v>39</v>
      </c>
      <c r="Q19" s="42" t="s">
        <v>546</v>
      </c>
      <c r="R19">
        <v>18</v>
      </c>
      <c r="S19" s="42" t="s">
        <v>467</v>
      </c>
      <c r="T19">
        <v>18</v>
      </c>
      <c r="W19" s="42" t="s">
        <v>607</v>
      </c>
      <c r="X19">
        <v>30</v>
      </c>
      <c r="Y19" s="42" t="s">
        <v>607</v>
      </c>
      <c r="Z19">
        <v>60</v>
      </c>
      <c r="AA19" s="42" t="s">
        <v>546</v>
      </c>
      <c r="AB19">
        <v>18</v>
      </c>
      <c r="AE19" s="42" t="s">
        <v>510</v>
      </c>
      <c r="AF19">
        <v>33</v>
      </c>
      <c r="AK19" s="42" t="s">
        <v>467</v>
      </c>
      <c r="AL19">
        <v>18</v>
      </c>
      <c r="AM19" s="42" t="s">
        <v>412</v>
      </c>
      <c r="AN19">
        <v>22</v>
      </c>
      <c r="AQ19" s="42" t="s">
        <v>607</v>
      </c>
      <c r="AR19">
        <v>30</v>
      </c>
      <c r="AS19" s="42" t="s">
        <v>607</v>
      </c>
      <c r="AT19">
        <v>60</v>
      </c>
      <c r="AY19" s="42" t="s">
        <v>546</v>
      </c>
      <c r="AZ19">
        <v>18</v>
      </c>
      <c r="BC19" s="42" t="s">
        <v>523</v>
      </c>
      <c r="BD19">
        <v>12</v>
      </c>
      <c r="BI19" s="42" t="s">
        <v>467</v>
      </c>
      <c r="BJ19">
        <v>18</v>
      </c>
      <c r="BK19" s="42" t="s">
        <v>724</v>
      </c>
      <c r="BL19">
        <v>4</v>
      </c>
      <c r="BM19" s="42" t="s">
        <v>607</v>
      </c>
      <c r="BN19">
        <v>30</v>
      </c>
      <c r="BO19" s="42" t="s">
        <v>607</v>
      </c>
      <c r="BP19">
        <v>60</v>
      </c>
      <c r="BY19" s="42" t="s">
        <v>546</v>
      </c>
      <c r="BZ19">
        <v>18</v>
      </c>
      <c r="CC19" s="42" t="s">
        <v>519</v>
      </c>
      <c r="CD19">
        <v>14</v>
      </c>
      <c r="CE19" s="42" t="s">
        <v>467</v>
      </c>
      <c r="CF19">
        <v>18</v>
      </c>
      <c r="CG19" s="42" t="s">
        <v>724</v>
      </c>
      <c r="CH19">
        <v>4</v>
      </c>
      <c r="CI19" s="42" t="s">
        <v>607</v>
      </c>
      <c r="CJ19">
        <v>30</v>
      </c>
      <c r="CK19" s="42" t="s">
        <v>607</v>
      </c>
      <c r="CL19">
        <v>60</v>
      </c>
      <c r="CU19" s="42" t="s">
        <v>546</v>
      </c>
      <c r="CV19">
        <v>18</v>
      </c>
      <c r="CY19" s="42" t="s">
        <v>519</v>
      </c>
      <c r="CZ19">
        <v>14</v>
      </c>
      <c r="DE19" s="42" t="s">
        <v>467</v>
      </c>
      <c r="DF19">
        <v>18</v>
      </c>
      <c r="DG19" s="42" t="s">
        <v>724</v>
      </c>
      <c r="DH19">
        <v>4</v>
      </c>
      <c r="DI19" s="42" t="s">
        <v>607</v>
      </c>
      <c r="DJ19">
        <v>30</v>
      </c>
      <c r="DK19" s="42" t="s">
        <v>607</v>
      </c>
      <c r="DL19">
        <v>60</v>
      </c>
      <c r="DY19" s="42" t="s">
        <v>546</v>
      </c>
      <c r="DZ19">
        <v>18</v>
      </c>
      <c r="EC19" s="42" t="s">
        <v>519</v>
      </c>
      <c r="ED19">
        <v>14</v>
      </c>
      <c r="EG19" s="42" t="s">
        <v>467</v>
      </c>
      <c r="EH19">
        <v>18</v>
      </c>
      <c r="EI19" s="42" t="s">
        <v>898</v>
      </c>
      <c r="EJ19">
        <v>47</v>
      </c>
      <c r="EK19" s="42" t="s">
        <v>607</v>
      </c>
      <c r="EL19">
        <v>30</v>
      </c>
      <c r="EM19" s="42" t="s">
        <v>607</v>
      </c>
      <c r="EN19">
        <v>60</v>
      </c>
      <c r="FC19" s="42" t="s">
        <v>546</v>
      </c>
      <c r="FD19">
        <v>18</v>
      </c>
      <c r="FG19" s="42" t="s">
        <v>505</v>
      </c>
      <c r="FH19">
        <v>23</v>
      </c>
      <c r="FK19" s="42" t="s">
        <v>467</v>
      </c>
      <c r="FL19">
        <v>18</v>
      </c>
      <c r="FM19" s="42" t="s">
        <v>607</v>
      </c>
      <c r="FN19">
        <v>30</v>
      </c>
      <c r="FO19" s="42" t="s">
        <v>607</v>
      </c>
      <c r="FP19">
        <v>60</v>
      </c>
      <c r="GA19" s="42" t="s">
        <v>546</v>
      </c>
      <c r="GB19">
        <v>18</v>
      </c>
      <c r="GE19" s="42" t="s">
        <v>505</v>
      </c>
      <c r="GF19">
        <v>23</v>
      </c>
      <c r="GG19" s="42" t="s">
        <v>467</v>
      </c>
      <c r="GH19">
        <v>18</v>
      </c>
      <c r="GI19" s="42" t="s">
        <v>607</v>
      </c>
      <c r="GJ19">
        <v>30</v>
      </c>
      <c r="GK19" s="42" t="s">
        <v>607</v>
      </c>
      <c r="GL19">
        <v>60</v>
      </c>
      <c r="GW19" s="42" t="s">
        <v>546</v>
      </c>
      <c r="GX19">
        <v>18</v>
      </c>
      <c r="HA19" s="42" t="s">
        <v>505</v>
      </c>
      <c r="HB19">
        <v>23</v>
      </c>
    </row>
    <row r="20" spans="3:210" x14ac:dyDescent="0.25">
      <c r="C20" s="42" t="s">
        <v>421</v>
      </c>
      <c r="D20">
        <v>13</v>
      </c>
      <c r="K20" s="42" t="s">
        <v>468</v>
      </c>
      <c r="L20">
        <v>19</v>
      </c>
      <c r="O20" s="42" t="s">
        <v>512</v>
      </c>
      <c r="P20">
        <v>38</v>
      </c>
      <c r="Q20" s="42" t="s">
        <v>547</v>
      </c>
      <c r="R20">
        <v>19</v>
      </c>
      <c r="S20" s="42" t="s">
        <v>468</v>
      </c>
      <c r="T20">
        <v>19</v>
      </c>
      <c r="W20" s="42" t="s">
        <v>608</v>
      </c>
      <c r="X20">
        <v>31</v>
      </c>
      <c r="Y20" s="42" t="s">
        <v>607</v>
      </c>
      <c r="Z20">
        <v>61</v>
      </c>
      <c r="AA20" s="42" t="s">
        <v>547</v>
      </c>
      <c r="AB20">
        <v>19</v>
      </c>
      <c r="AE20" s="42" t="s">
        <v>511</v>
      </c>
      <c r="AF20">
        <v>39</v>
      </c>
      <c r="AK20" s="42" t="s">
        <v>468</v>
      </c>
      <c r="AL20">
        <v>19</v>
      </c>
      <c r="AM20" s="42" t="s">
        <v>413</v>
      </c>
      <c r="AN20">
        <v>23</v>
      </c>
      <c r="AQ20" s="42" t="s">
        <v>608</v>
      </c>
      <c r="AR20">
        <v>31</v>
      </c>
      <c r="AS20" s="42" t="s">
        <v>607</v>
      </c>
      <c r="AT20">
        <v>61</v>
      </c>
      <c r="AY20" s="42" t="s">
        <v>547</v>
      </c>
      <c r="AZ20">
        <v>19</v>
      </c>
      <c r="BC20" s="42" t="s">
        <v>676</v>
      </c>
      <c r="BD20">
        <v>40</v>
      </c>
      <c r="BI20" s="42" t="s">
        <v>468</v>
      </c>
      <c r="BJ20">
        <v>19</v>
      </c>
      <c r="BK20" s="42" t="s">
        <v>725</v>
      </c>
      <c r="BL20">
        <v>5</v>
      </c>
      <c r="BM20" s="42" t="s">
        <v>608</v>
      </c>
      <c r="BN20">
        <v>31</v>
      </c>
      <c r="BO20" s="42" t="s">
        <v>607</v>
      </c>
      <c r="BP20">
        <v>61</v>
      </c>
      <c r="BY20" s="42" t="s">
        <v>547</v>
      </c>
      <c r="BZ20">
        <v>19</v>
      </c>
      <c r="CC20" s="42" t="s">
        <v>520</v>
      </c>
      <c r="CD20">
        <v>16</v>
      </c>
      <c r="CE20" s="42" t="s">
        <v>468</v>
      </c>
      <c r="CF20">
        <v>19</v>
      </c>
      <c r="CG20" s="42" t="s">
        <v>725</v>
      </c>
      <c r="CH20">
        <v>5</v>
      </c>
      <c r="CI20" s="42" t="s">
        <v>608</v>
      </c>
      <c r="CJ20">
        <v>31</v>
      </c>
      <c r="CK20" s="42" t="s">
        <v>607</v>
      </c>
      <c r="CL20">
        <v>61</v>
      </c>
      <c r="CU20" s="42" t="s">
        <v>547</v>
      </c>
      <c r="CV20">
        <v>19</v>
      </c>
      <c r="CY20" s="42" t="s">
        <v>520</v>
      </c>
      <c r="CZ20">
        <v>16</v>
      </c>
      <c r="DE20" s="42" t="s">
        <v>468</v>
      </c>
      <c r="DF20">
        <v>19</v>
      </c>
      <c r="DG20" s="42" t="s">
        <v>725</v>
      </c>
      <c r="DH20">
        <v>5</v>
      </c>
      <c r="DI20" s="42" t="s">
        <v>608</v>
      </c>
      <c r="DJ20">
        <v>31</v>
      </c>
      <c r="DK20" s="42" t="s">
        <v>607</v>
      </c>
      <c r="DL20">
        <v>61</v>
      </c>
      <c r="DY20" s="42" t="s">
        <v>547</v>
      </c>
      <c r="DZ20">
        <v>19</v>
      </c>
      <c r="EC20" s="42" t="s">
        <v>520</v>
      </c>
      <c r="ED20">
        <v>16</v>
      </c>
      <c r="EG20" s="42" t="s">
        <v>468</v>
      </c>
      <c r="EH20">
        <v>19</v>
      </c>
      <c r="EI20" s="42" t="s">
        <v>899</v>
      </c>
      <c r="EJ20">
        <v>48</v>
      </c>
      <c r="EK20" s="42" t="s">
        <v>608</v>
      </c>
      <c r="EL20">
        <v>31</v>
      </c>
      <c r="EM20" s="42" t="s">
        <v>607</v>
      </c>
      <c r="EN20">
        <v>61</v>
      </c>
      <c r="FC20" s="42" t="s">
        <v>547</v>
      </c>
      <c r="FD20">
        <v>19</v>
      </c>
      <c r="FG20" s="42" t="s">
        <v>518</v>
      </c>
      <c r="FH20">
        <v>1</v>
      </c>
      <c r="FK20" s="42" t="s">
        <v>468</v>
      </c>
      <c r="FL20">
        <v>19</v>
      </c>
      <c r="FM20" s="42" t="s">
        <v>608</v>
      </c>
      <c r="FN20">
        <v>31</v>
      </c>
      <c r="FO20" s="42" t="s">
        <v>607</v>
      </c>
      <c r="FP20">
        <v>61</v>
      </c>
      <c r="GA20" s="42" t="s">
        <v>547</v>
      </c>
      <c r="GB20">
        <v>19</v>
      </c>
      <c r="GE20" s="42" t="s">
        <v>518</v>
      </c>
      <c r="GF20">
        <v>1</v>
      </c>
      <c r="GG20" s="42" t="s">
        <v>468</v>
      </c>
      <c r="GH20">
        <v>19</v>
      </c>
      <c r="GI20" s="42" t="s">
        <v>608</v>
      </c>
      <c r="GJ20">
        <v>31</v>
      </c>
      <c r="GK20" s="42" t="s">
        <v>607</v>
      </c>
      <c r="GL20">
        <v>61</v>
      </c>
      <c r="GW20" s="42" t="s">
        <v>547</v>
      </c>
      <c r="GX20">
        <v>19</v>
      </c>
      <c r="HA20" s="42" t="s">
        <v>518</v>
      </c>
      <c r="HB20">
        <v>1</v>
      </c>
    </row>
    <row r="21" spans="3:210" x14ac:dyDescent="0.25">
      <c r="C21" s="42" t="s">
        <v>422</v>
      </c>
      <c r="D21">
        <v>14</v>
      </c>
      <c r="K21" s="42" t="s">
        <v>469</v>
      </c>
      <c r="L21">
        <v>20</v>
      </c>
      <c r="O21" s="42" t="s">
        <v>513</v>
      </c>
      <c r="P21">
        <v>15</v>
      </c>
      <c r="Q21" s="42" t="s">
        <v>548</v>
      </c>
      <c r="R21">
        <v>20</v>
      </c>
      <c r="S21" s="42" t="s">
        <v>469</v>
      </c>
      <c r="T21">
        <v>20</v>
      </c>
      <c r="W21" s="42" t="s">
        <v>609</v>
      </c>
      <c r="X21">
        <v>32</v>
      </c>
      <c r="Y21" s="42" t="s">
        <v>608</v>
      </c>
      <c r="Z21">
        <v>62</v>
      </c>
      <c r="AA21" s="42" t="s">
        <v>548</v>
      </c>
      <c r="AB21">
        <v>20</v>
      </c>
      <c r="AE21" s="42" t="s">
        <v>512</v>
      </c>
      <c r="AF21">
        <v>38</v>
      </c>
      <c r="AK21" s="42" t="s">
        <v>469</v>
      </c>
      <c r="AL21">
        <v>20</v>
      </c>
      <c r="AM21" s="42" t="s">
        <v>414</v>
      </c>
      <c r="AN21">
        <v>27</v>
      </c>
      <c r="AQ21" s="42" t="s">
        <v>609</v>
      </c>
      <c r="AR21">
        <v>32</v>
      </c>
      <c r="AS21" s="42" t="s">
        <v>608</v>
      </c>
      <c r="AT21">
        <v>62</v>
      </c>
      <c r="AY21" s="42" t="s">
        <v>548</v>
      </c>
      <c r="AZ21">
        <v>20</v>
      </c>
      <c r="BC21" s="42" t="s">
        <v>507</v>
      </c>
      <c r="BD21">
        <v>32</v>
      </c>
      <c r="BI21" s="42" t="s">
        <v>469</v>
      </c>
      <c r="BJ21">
        <v>20</v>
      </c>
      <c r="BK21" s="42" t="s">
        <v>726</v>
      </c>
      <c r="BL21">
        <v>6</v>
      </c>
      <c r="BM21" s="42" t="s">
        <v>609</v>
      </c>
      <c r="BN21">
        <v>32</v>
      </c>
      <c r="BO21" s="42" t="s">
        <v>608</v>
      </c>
      <c r="BP21">
        <v>62</v>
      </c>
      <c r="BY21" s="42" t="s">
        <v>548</v>
      </c>
      <c r="BZ21">
        <v>20</v>
      </c>
      <c r="CC21" s="42" t="s">
        <v>506</v>
      </c>
      <c r="CD21">
        <v>11</v>
      </c>
      <c r="CE21" s="42" t="s">
        <v>469</v>
      </c>
      <c r="CF21">
        <v>20</v>
      </c>
      <c r="CG21" s="42" t="s">
        <v>726</v>
      </c>
      <c r="CH21">
        <v>6</v>
      </c>
      <c r="CI21" s="42" t="s">
        <v>609</v>
      </c>
      <c r="CJ21">
        <v>32</v>
      </c>
      <c r="CK21" s="42" t="s">
        <v>608</v>
      </c>
      <c r="CL21">
        <v>62</v>
      </c>
      <c r="CU21" s="42" t="s">
        <v>548</v>
      </c>
      <c r="CV21">
        <v>20</v>
      </c>
      <c r="CY21" s="42" t="s">
        <v>506</v>
      </c>
      <c r="CZ21">
        <v>11</v>
      </c>
      <c r="DE21" s="42" t="s">
        <v>469</v>
      </c>
      <c r="DF21">
        <v>20</v>
      </c>
      <c r="DG21" s="42" t="s">
        <v>726</v>
      </c>
      <c r="DH21">
        <v>6</v>
      </c>
      <c r="DI21" s="42" t="s">
        <v>609</v>
      </c>
      <c r="DJ21">
        <v>32</v>
      </c>
      <c r="DK21" s="42" t="s">
        <v>608</v>
      </c>
      <c r="DL21">
        <v>62</v>
      </c>
      <c r="DY21" s="42" t="s">
        <v>548</v>
      </c>
      <c r="DZ21">
        <v>20</v>
      </c>
      <c r="EC21" s="42" t="s">
        <v>506</v>
      </c>
      <c r="ED21">
        <v>11</v>
      </c>
      <c r="EG21" s="42" t="s">
        <v>469</v>
      </c>
      <c r="EH21">
        <v>20</v>
      </c>
      <c r="EI21" s="42" t="s">
        <v>900</v>
      </c>
      <c r="EJ21">
        <v>49</v>
      </c>
      <c r="EK21" s="42" t="s">
        <v>609</v>
      </c>
      <c r="EL21">
        <v>32</v>
      </c>
      <c r="EM21" s="42" t="s">
        <v>608</v>
      </c>
      <c r="EN21">
        <v>62</v>
      </c>
      <c r="FC21" s="42" t="s">
        <v>548</v>
      </c>
      <c r="FD21">
        <v>20</v>
      </c>
      <c r="FG21" s="42" t="s">
        <v>519</v>
      </c>
      <c r="FH21">
        <v>14</v>
      </c>
      <c r="FK21" s="42" t="s">
        <v>469</v>
      </c>
      <c r="FL21">
        <v>20</v>
      </c>
      <c r="FM21" s="42" t="s">
        <v>609</v>
      </c>
      <c r="FN21">
        <v>32</v>
      </c>
      <c r="FO21" s="42" t="s">
        <v>608</v>
      </c>
      <c r="FP21">
        <v>62</v>
      </c>
      <c r="GA21" s="42" t="s">
        <v>548</v>
      </c>
      <c r="GB21">
        <v>20</v>
      </c>
      <c r="GE21" s="42" t="s">
        <v>519</v>
      </c>
      <c r="GF21">
        <v>14</v>
      </c>
      <c r="GG21" s="42" t="s">
        <v>469</v>
      </c>
      <c r="GH21">
        <v>20</v>
      </c>
      <c r="GI21" s="42" t="s">
        <v>609</v>
      </c>
      <c r="GJ21">
        <v>32</v>
      </c>
      <c r="GK21" s="42" t="s">
        <v>608</v>
      </c>
      <c r="GL21">
        <v>62</v>
      </c>
      <c r="GW21" s="42" t="s">
        <v>548</v>
      </c>
      <c r="GX21">
        <v>20</v>
      </c>
      <c r="HA21" s="42" t="s">
        <v>519</v>
      </c>
      <c r="HB21">
        <v>14</v>
      </c>
    </row>
    <row r="22" spans="3:210" x14ac:dyDescent="0.25">
      <c r="C22" s="42" t="s">
        <v>423</v>
      </c>
      <c r="D22">
        <v>15</v>
      </c>
      <c r="K22" s="42" t="s">
        <v>470</v>
      </c>
      <c r="L22">
        <v>21</v>
      </c>
      <c r="O22" s="42" t="s">
        <v>514</v>
      </c>
      <c r="P22">
        <v>27</v>
      </c>
      <c r="Q22" s="42" t="s">
        <v>549</v>
      </c>
      <c r="R22">
        <v>21</v>
      </c>
      <c r="S22" s="42" t="s">
        <v>470</v>
      </c>
      <c r="T22">
        <v>21</v>
      </c>
      <c r="W22" s="42" t="s">
        <v>610</v>
      </c>
      <c r="X22">
        <v>33</v>
      </c>
      <c r="Y22" s="42" t="s">
        <v>609</v>
      </c>
      <c r="Z22">
        <v>63</v>
      </c>
      <c r="AA22" s="42" t="s">
        <v>549</v>
      </c>
      <c r="AB22">
        <v>21</v>
      </c>
      <c r="AE22" s="42" t="s">
        <v>513</v>
      </c>
      <c r="AF22">
        <v>15</v>
      </c>
      <c r="AK22" s="42" t="s">
        <v>470</v>
      </c>
      <c r="AL22">
        <v>21</v>
      </c>
      <c r="AM22" s="42" t="s">
        <v>415</v>
      </c>
      <c r="AN22">
        <v>17</v>
      </c>
      <c r="AQ22" s="42" t="s">
        <v>610</v>
      </c>
      <c r="AR22">
        <v>33</v>
      </c>
      <c r="AS22" s="42" t="s">
        <v>609</v>
      </c>
      <c r="AT22">
        <v>63</v>
      </c>
      <c r="AY22" s="42" t="s">
        <v>549</v>
      </c>
      <c r="AZ22">
        <v>21</v>
      </c>
      <c r="BC22" s="42" t="s">
        <v>519</v>
      </c>
      <c r="BD22">
        <v>14</v>
      </c>
      <c r="BI22" s="42" t="s">
        <v>470</v>
      </c>
      <c r="BJ22">
        <v>21</v>
      </c>
      <c r="BK22" s="42" t="s">
        <v>727</v>
      </c>
      <c r="BL22">
        <v>7</v>
      </c>
      <c r="BM22" s="42" t="s">
        <v>610</v>
      </c>
      <c r="BN22">
        <v>33</v>
      </c>
      <c r="BO22" s="42" t="s">
        <v>609</v>
      </c>
      <c r="BP22">
        <v>63</v>
      </c>
      <c r="BY22" s="42" t="s">
        <v>549</v>
      </c>
      <c r="BZ22">
        <v>21</v>
      </c>
      <c r="CC22" s="42" t="s">
        <v>676</v>
      </c>
      <c r="CD22">
        <v>40</v>
      </c>
      <c r="CE22" s="42" t="s">
        <v>470</v>
      </c>
      <c r="CF22">
        <v>21</v>
      </c>
      <c r="CG22" s="42" t="s">
        <v>727</v>
      </c>
      <c r="CH22">
        <v>7</v>
      </c>
      <c r="CI22" s="42" t="s">
        <v>610</v>
      </c>
      <c r="CJ22">
        <v>33</v>
      </c>
      <c r="CK22" s="42" t="s">
        <v>609</v>
      </c>
      <c r="CL22">
        <v>63</v>
      </c>
      <c r="CU22" s="42" t="s">
        <v>549</v>
      </c>
      <c r="CV22">
        <v>21</v>
      </c>
      <c r="CY22" s="42" t="s">
        <v>676</v>
      </c>
      <c r="CZ22">
        <v>40</v>
      </c>
      <c r="DE22" s="42" t="s">
        <v>470</v>
      </c>
      <c r="DF22">
        <v>21</v>
      </c>
      <c r="DG22" s="42" t="s">
        <v>727</v>
      </c>
      <c r="DH22">
        <v>7</v>
      </c>
      <c r="DI22" s="42" t="s">
        <v>610</v>
      </c>
      <c r="DJ22">
        <v>33</v>
      </c>
      <c r="DK22" s="42" t="s">
        <v>609</v>
      </c>
      <c r="DL22">
        <v>63</v>
      </c>
      <c r="DY22" s="42" t="s">
        <v>549</v>
      </c>
      <c r="DZ22">
        <v>21</v>
      </c>
      <c r="EC22" s="42" t="s">
        <v>676</v>
      </c>
      <c r="ED22">
        <v>40</v>
      </c>
      <c r="EG22" s="42" t="s">
        <v>470</v>
      </c>
      <c r="EH22">
        <v>21</v>
      </c>
      <c r="EI22" s="42" t="s">
        <v>715</v>
      </c>
      <c r="EJ22">
        <v>31</v>
      </c>
      <c r="EK22" s="42" t="s">
        <v>610</v>
      </c>
      <c r="EL22">
        <v>33</v>
      </c>
      <c r="EM22" s="42" t="s">
        <v>609</v>
      </c>
      <c r="EN22">
        <v>63</v>
      </c>
      <c r="FC22" s="42" t="s">
        <v>549</v>
      </c>
      <c r="FD22">
        <v>21</v>
      </c>
      <c r="FG22" s="42" t="s">
        <v>520</v>
      </c>
      <c r="FH22">
        <v>16</v>
      </c>
      <c r="FK22" s="42" t="s">
        <v>470</v>
      </c>
      <c r="FL22">
        <v>21</v>
      </c>
      <c r="FM22" s="42" t="s">
        <v>610</v>
      </c>
      <c r="FN22">
        <v>33</v>
      </c>
      <c r="FO22" s="42" t="s">
        <v>609</v>
      </c>
      <c r="FP22">
        <v>63</v>
      </c>
      <c r="GA22" s="42" t="s">
        <v>549</v>
      </c>
      <c r="GB22">
        <v>21</v>
      </c>
      <c r="GE22" s="42" t="s">
        <v>520</v>
      </c>
      <c r="GF22">
        <v>16</v>
      </c>
      <c r="GG22" s="42" t="s">
        <v>470</v>
      </c>
      <c r="GH22">
        <v>21</v>
      </c>
      <c r="GI22" s="42" t="s">
        <v>610</v>
      </c>
      <c r="GJ22">
        <v>33</v>
      </c>
      <c r="GK22" s="42" t="s">
        <v>609</v>
      </c>
      <c r="GL22">
        <v>63</v>
      </c>
      <c r="GW22" s="42" t="s">
        <v>549</v>
      </c>
      <c r="GX22">
        <v>21</v>
      </c>
      <c r="HA22" s="42" t="s">
        <v>520</v>
      </c>
      <c r="HB22">
        <v>16</v>
      </c>
    </row>
    <row r="23" spans="3:210" x14ac:dyDescent="0.25">
      <c r="C23" s="42" t="s">
        <v>424</v>
      </c>
      <c r="D23">
        <v>5</v>
      </c>
      <c r="K23" s="42" t="s">
        <v>471</v>
      </c>
      <c r="L23">
        <v>22</v>
      </c>
      <c r="O23" s="42" t="s">
        <v>515</v>
      </c>
      <c r="P23">
        <v>30</v>
      </c>
      <c r="Q23" s="42" t="s">
        <v>550</v>
      </c>
      <c r="R23">
        <v>22</v>
      </c>
      <c r="S23" s="42" t="s">
        <v>471</v>
      </c>
      <c r="T23">
        <v>22</v>
      </c>
      <c r="W23" s="42" t="s">
        <v>611</v>
      </c>
      <c r="X23">
        <v>34</v>
      </c>
      <c r="Y23" s="42" t="s">
        <v>610</v>
      </c>
      <c r="Z23">
        <v>64</v>
      </c>
      <c r="AA23" s="42" t="s">
        <v>550</v>
      </c>
      <c r="AB23">
        <v>22</v>
      </c>
      <c r="AE23" s="42" t="s">
        <v>514</v>
      </c>
      <c r="AF23">
        <v>27</v>
      </c>
      <c r="AK23" s="42" t="s">
        <v>471</v>
      </c>
      <c r="AL23">
        <v>22</v>
      </c>
      <c r="AM23" s="42" t="s">
        <v>416</v>
      </c>
      <c r="AN23">
        <v>18</v>
      </c>
      <c r="AQ23" s="42" t="s">
        <v>611</v>
      </c>
      <c r="AR23">
        <v>34</v>
      </c>
      <c r="AS23" s="42" t="s">
        <v>610</v>
      </c>
      <c r="AT23">
        <v>64</v>
      </c>
      <c r="AY23" s="42" t="s">
        <v>550</v>
      </c>
      <c r="AZ23">
        <v>22</v>
      </c>
      <c r="BC23" s="42" t="s">
        <v>524</v>
      </c>
      <c r="BD23">
        <v>13</v>
      </c>
      <c r="BI23" s="42" t="s">
        <v>471</v>
      </c>
      <c r="BJ23">
        <v>22</v>
      </c>
      <c r="BK23" s="42" t="s">
        <v>728</v>
      </c>
      <c r="BL23">
        <v>8</v>
      </c>
      <c r="BM23" s="42" t="s">
        <v>611</v>
      </c>
      <c r="BN23">
        <v>34</v>
      </c>
      <c r="BO23" s="42" t="s">
        <v>610</v>
      </c>
      <c r="BP23">
        <v>64</v>
      </c>
      <c r="BY23" s="42" t="s">
        <v>550</v>
      </c>
      <c r="BZ23">
        <v>22</v>
      </c>
      <c r="CC23" s="42" t="s">
        <v>507</v>
      </c>
      <c r="CD23">
        <v>32</v>
      </c>
      <c r="CE23" s="42" t="s">
        <v>471</v>
      </c>
      <c r="CF23">
        <v>22</v>
      </c>
      <c r="CG23" s="42" t="s">
        <v>728</v>
      </c>
      <c r="CH23">
        <v>8</v>
      </c>
      <c r="CI23" s="42" t="s">
        <v>611</v>
      </c>
      <c r="CJ23">
        <v>34</v>
      </c>
      <c r="CK23" s="42" t="s">
        <v>610</v>
      </c>
      <c r="CL23">
        <v>64</v>
      </c>
      <c r="CU23" s="42" t="s">
        <v>550</v>
      </c>
      <c r="CV23">
        <v>22</v>
      </c>
      <c r="CY23" s="42" t="s">
        <v>507</v>
      </c>
      <c r="CZ23">
        <v>32</v>
      </c>
      <c r="DE23" s="42" t="s">
        <v>471</v>
      </c>
      <c r="DF23">
        <v>22</v>
      </c>
      <c r="DG23" s="42" t="s">
        <v>728</v>
      </c>
      <c r="DH23">
        <v>8</v>
      </c>
      <c r="DI23" s="42" t="s">
        <v>611</v>
      </c>
      <c r="DJ23">
        <v>34</v>
      </c>
      <c r="DK23" s="42" t="s">
        <v>610</v>
      </c>
      <c r="DL23">
        <v>64</v>
      </c>
      <c r="DY23" s="42" t="s">
        <v>550</v>
      </c>
      <c r="DZ23">
        <v>22</v>
      </c>
      <c r="EC23" s="42" t="s">
        <v>507</v>
      </c>
      <c r="ED23">
        <v>32</v>
      </c>
      <c r="EG23" s="42" t="s">
        <v>471</v>
      </c>
      <c r="EH23">
        <v>22</v>
      </c>
      <c r="EI23" s="42" t="s">
        <v>716</v>
      </c>
      <c r="EJ23">
        <v>32</v>
      </c>
      <c r="EK23" s="42" t="s">
        <v>611</v>
      </c>
      <c r="EL23">
        <v>34</v>
      </c>
      <c r="EM23" s="42" t="s">
        <v>610</v>
      </c>
      <c r="EN23">
        <v>64</v>
      </c>
      <c r="FC23" s="42" t="s">
        <v>550</v>
      </c>
      <c r="FD23">
        <v>22</v>
      </c>
      <c r="FG23" s="42" t="s">
        <v>506</v>
      </c>
      <c r="FH23">
        <v>11</v>
      </c>
      <c r="FK23" s="42" t="s">
        <v>471</v>
      </c>
      <c r="FL23">
        <v>22</v>
      </c>
      <c r="FM23" s="42" t="s">
        <v>611</v>
      </c>
      <c r="FN23">
        <v>34</v>
      </c>
      <c r="FO23" s="42" t="s">
        <v>610</v>
      </c>
      <c r="FP23">
        <v>64</v>
      </c>
      <c r="GA23" s="42" t="s">
        <v>550</v>
      </c>
      <c r="GB23">
        <v>22</v>
      </c>
      <c r="GE23" s="42" t="s">
        <v>506</v>
      </c>
      <c r="GF23">
        <v>11</v>
      </c>
      <c r="GG23" s="42" t="s">
        <v>471</v>
      </c>
      <c r="GH23">
        <v>22</v>
      </c>
      <c r="GI23" s="42" t="s">
        <v>611</v>
      </c>
      <c r="GJ23">
        <v>34</v>
      </c>
      <c r="GK23" s="42" t="s">
        <v>610</v>
      </c>
      <c r="GL23">
        <v>64</v>
      </c>
      <c r="GW23" s="42" t="s">
        <v>550</v>
      </c>
      <c r="GX23">
        <v>22</v>
      </c>
      <c r="HA23" s="42" t="s">
        <v>506</v>
      </c>
      <c r="HB23">
        <v>11</v>
      </c>
    </row>
    <row r="24" spans="3:210" x14ac:dyDescent="0.25">
      <c r="C24" s="42" t="s">
        <v>425</v>
      </c>
      <c r="D24">
        <v>6</v>
      </c>
      <c r="K24" s="42" t="s">
        <v>472</v>
      </c>
      <c r="L24">
        <v>23</v>
      </c>
      <c r="O24" s="42" t="s">
        <v>516</v>
      </c>
      <c r="P24">
        <v>22</v>
      </c>
      <c r="Q24" s="42" t="s">
        <v>551</v>
      </c>
      <c r="R24">
        <v>23</v>
      </c>
      <c r="S24" s="42" t="s">
        <v>472</v>
      </c>
      <c r="T24">
        <v>23</v>
      </c>
      <c r="W24" s="42" t="s">
        <v>612</v>
      </c>
      <c r="X24">
        <v>35</v>
      </c>
      <c r="Y24" s="42" t="s">
        <v>611</v>
      </c>
      <c r="Z24">
        <v>65</v>
      </c>
      <c r="AA24" s="42" t="s">
        <v>551</v>
      </c>
      <c r="AB24">
        <v>23</v>
      </c>
      <c r="AE24" s="42" t="s">
        <v>515</v>
      </c>
      <c r="AF24">
        <v>30</v>
      </c>
      <c r="AK24" s="42" t="s">
        <v>472</v>
      </c>
      <c r="AL24">
        <v>23</v>
      </c>
      <c r="AM24" s="42" t="s">
        <v>417</v>
      </c>
      <c r="AN24">
        <v>19</v>
      </c>
      <c r="AQ24" s="42" t="s">
        <v>612</v>
      </c>
      <c r="AR24">
        <v>35</v>
      </c>
      <c r="AS24" s="42" t="s">
        <v>611</v>
      </c>
      <c r="AT24">
        <v>65</v>
      </c>
      <c r="AY24" s="42" t="s">
        <v>551</v>
      </c>
      <c r="AZ24">
        <v>23</v>
      </c>
      <c r="BC24" s="42" t="s">
        <v>508</v>
      </c>
      <c r="BD24">
        <v>28</v>
      </c>
      <c r="BI24" s="42" t="s">
        <v>472</v>
      </c>
      <c r="BJ24">
        <v>23</v>
      </c>
      <c r="BK24" s="42" t="s">
        <v>729</v>
      </c>
      <c r="BL24">
        <v>9</v>
      </c>
      <c r="BM24" s="42" t="s">
        <v>612</v>
      </c>
      <c r="BN24">
        <v>35</v>
      </c>
      <c r="BO24" s="42" t="s">
        <v>611</v>
      </c>
      <c r="BP24">
        <v>65</v>
      </c>
      <c r="BY24" s="42" t="s">
        <v>551</v>
      </c>
      <c r="BZ24">
        <v>23</v>
      </c>
      <c r="CC24" s="42" t="s">
        <v>508</v>
      </c>
      <c r="CD24">
        <v>28</v>
      </c>
      <c r="CE24" s="42" t="s">
        <v>472</v>
      </c>
      <c r="CF24">
        <v>23</v>
      </c>
      <c r="CG24" s="42" t="s">
        <v>729</v>
      </c>
      <c r="CH24">
        <v>9</v>
      </c>
      <c r="CI24" s="42" t="s">
        <v>612</v>
      </c>
      <c r="CJ24">
        <v>35</v>
      </c>
      <c r="CK24" s="42" t="s">
        <v>611</v>
      </c>
      <c r="CL24">
        <v>65</v>
      </c>
      <c r="CU24" s="42" t="s">
        <v>551</v>
      </c>
      <c r="CV24">
        <v>23</v>
      </c>
      <c r="CY24" s="42" t="s">
        <v>508</v>
      </c>
      <c r="CZ24">
        <v>28</v>
      </c>
      <c r="DE24" s="42" t="s">
        <v>472</v>
      </c>
      <c r="DF24">
        <v>23</v>
      </c>
      <c r="DG24" s="42" t="s">
        <v>729</v>
      </c>
      <c r="DH24">
        <v>9</v>
      </c>
      <c r="DI24" s="42" t="s">
        <v>612</v>
      </c>
      <c r="DJ24">
        <v>35</v>
      </c>
      <c r="DK24" s="42" t="s">
        <v>611</v>
      </c>
      <c r="DL24">
        <v>65</v>
      </c>
      <c r="DY24" s="42" t="s">
        <v>551</v>
      </c>
      <c r="DZ24">
        <v>23</v>
      </c>
      <c r="EC24" s="42" t="s">
        <v>508</v>
      </c>
      <c r="ED24">
        <v>28</v>
      </c>
      <c r="EG24" s="42" t="s">
        <v>472</v>
      </c>
      <c r="EH24">
        <v>23</v>
      </c>
      <c r="EI24" s="42" t="s">
        <v>717</v>
      </c>
      <c r="EJ24">
        <v>33</v>
      </c>
      <c r="EK24" s="42" t="s">
        <v>612</v>
      </c>
      <c r="EL24">
        <v>35</v>
      </c>
      <c r="EM24" s="42" t="s">
        <v>611</v>
      </c>
      <c r="EN24">
        <v>65</v>
      </c>
      <c r="FC24" s="42" t="s">
        <v>551</v>
      </c>
      <c r="FD24">
        <v>23</v>
      </c>
      <c r="FG24" s="42" t="s">
        <v>676</v>
      </c>
      <c r="FH24">
        <v>40</v>
      </c>
      <c r="FK24" s="42" t="s">
        <v>472</v>
      </c>
      <c r="FL24">
        <v>23</v>
      </c>
      <c r="FM24" s="42" t="s">
        <v>612</v>
      </c>
      <c r="FN24">
        <v>35</v>
      </c>
      <c r="FO24" s="42" t="s">
        <v>611</v>
      </c>
      <c r="FP24">
        <v>65</v>
      </c>
      <c r="GA24" s="42" t="s">
        <v>551</v>
      </c>
      <c r="GB24">
        <v>23</v>
      </c>
      <c r="GE24" s="42" t="s">
        <v>676</v>
      </c>
      <c r="GF24">
        <v>40</v>
      </c>
      <c r="GG24" s="42" t="s">
        <v>472</v>
      </c>
      <c r="GH24">
        <v>23</v>
      </c>
      <c r="GI24" s="42" t="s">
        <v>612</v>
      </c>
      <c r="GJ24">
        <v>35</v>
      </c>
      <c r="GK24" s="42" t="s">
        <v>611</v>
      </c>
      <c r="GL24">
        <v>65</v>
      </c>
      <c r="GW24" s="42" t="s">
        <v>551</v>
      </c>
      <c r="GX24">
        <v>23</v>
      </c>
      <c r="HA24" s="42" t="s">
        <v>676</v>
      </c>
      <c r="HB24">
        <v>40</v>
      </c>
    </row>
    <row r="25" spans="3:210" x14ac:dyDescent="0.25">
      <c r="C25" s="42" t="s">
        <v>426</v>
      </c>
      <c r="D25">
        <v>7</v>
      </c>
      <c r="K25" s="42" t="s">
        <v>473</v>
      </c>
      <c r="L25">
        <v>24</v>
      </c>
      <c r="O25" s="42" t="s">
        <v>517</v>
      </c>
      <c r="P25">
        <v>21</v>
      </c>
      <c r="Q25" s="42" t="s">
        <v>552</v>
      </c>
      <c r="R25">
        <v>24</v>
      </c>
      <c r="S25" s="42" t="s">
        <v>473</v>
      </c>
      <c r="T25">
        <v>24</v>
      </c>
      <c r="W25" s="42" t="s">
        <v>613</v>
      </c>
      <c r="X25">
        <v>36</v>
      </c>
      <c r="Y25" s="42" t="s">
        <v>612</v>
      </c>
      <c r="Z25">
        <v>66</v>
      </c>
      <c r="AA25" s="42" t="s">
        <v>552</v>
      </c>
      <c r="AB25">
        <v>24</v>
      </c>
      <c r="AE25" s="42" t="s">
        <v>516</v>
      </c>
      <c r="AF25">
        <v>22</v>
      </c>
      <c r="AK25" s="42" t="s">
        <v>473</v>
      </c>
      <c r="AL25">
        <v>24</v>
      </c>
      <c r="AM25" s="42" t="s">
        <v>418</v>
      </c>
      <c r="AN25">
        <v>10</v>
      </c>
      <c r="AQ25" s="42" t="s">
        <v>613</v>
      </c>
      <c r="AR25">
        <v>36</v>
      </c>
      <c r="AS25" s="42" t="s">
        <v>612</v>
      </c>
      <c r="AT25">
        <v>66</v>
      </c>
      <c r="AY25" s="42" t="s">
        <v>552</v>
      </c>
      <c r="AZ25">
        <v>24</v>
      </c>
      <c r="BC25" s="42" t="s">
        <v>509</v>
      </c>
      <c r="BD25">
        <v>34</v>
      </c>
      <c r="BI25" s="42" t="s">
        <v>473</v>
      </c>
      <c r="BJ25">
        <v>24</v>
      </c>
      <c r="BK25" s="42" t="s">
        <v>730</v>
      </c>
      <c r="BL25">
        <v>10</v>
      </c>
      <c r="BM25" s="42" t="s">
        <v>613</v>
      </c>
      <c r="BN25">
        <v>36</v>
      </c>
      <c r="BO25" s="42" t="s">
        <v>612</v>
      </c>
      <c r="BP25">
        <v>66</v>
      </c>
      <c r="BY25" s="42" t="s">
        <v>552</v>
      </c>
      <c r="BZ25">
        <v>24</v>
      </c>
      <c r="CC25" s="42" t="s">
        <v>509</v>
      </c>
      <c r="CD25">
        <v>34</v>
      </c>
      <c r="CE25" s="42" t="s">
        <v>473</v>
      </c>
      <c r="CF25">
        <v>24</v>
      </c>
      <c r="CG25" s="42" t="s">
        <v>730</v>
      </c>
      <c r="CH25">
        <v>10</v>
      </c>
      <c r="CI25" s="42" t="s">
        <v>613</v>
      </c>
      <c r="CJ25">
        <v>36</v>
      </c>
      <c r="CK25" s="42" t="s">
        <v>612</v>
      </c>
      <c r="CL25">
        <v>66</v>
      </c>
      <c r="CU25" s="42" t="s">
        <v>552</v>
      </c>
      <c r="CV25">
        <v>24</v>
      </c>
      <c r="CY25" s="42" t="s">
        <v>509</v>
      </c>
      <c r="CZ25">
        <v>34</v>
      </c>
      <c r="DE25" s="42" t="s">
        <v>473</v>
      </c>
      <c r="DF25">
        <v>24</v>
      </c>
      <c r="DG25" s="42" t="s">
        <v>730</v>
      </c>
      <c r="DH25">
        <v>10</v>
      </c>
      <c r="DI25" s="42" t="s">
        <v>613</v>
      </c>
      <c r="DJ25">
        <v>36</v>
      </c>
      <c r="DK25" s="42" t="s">
        <v>612</v>
      </c>
      <c r="DL25">
        <v>66</v>
      </c>
      <c r="DY25" s="42" t="s">
        <v>552</v>
      </c>
      <c r="DZ25">
        <v>24</v>
      </c>
      <c r="EC25" s="42" t="s">
        <v>509</v>
      </c>
      <c r="ED25">
        <v>34</v>
      </c>
      <c r="EG25" s="42" t="s">
        <v>473</v>
      </c>
      <c r="EH25">
        <v>24</v>
      </c>
      <c r="EI25" s="42" t="s">
        <v>718</v>
      </c>
      <c r="EJ25">
        <v>34</v>
      </c>
      <c r="EK25" s="42" t="s">
        <v>613</v>
      </c>
      <c r="EL25">
        <v>36</v>
      </c>
      <c r="EM25" s="42" t="s">
        <v>612</v>
      </c>
      <c r="EN25">
        <v>66</v>
      </c>
      <c r="FC25" s="42" t="s">
        <v>552</v>
      </c>
      <c r="FD25">
        <v>24</v>
      </c>
      <c r="FG25" s="42" t="s">
        <v>507</v>
      </c>
      <c r="FH25">
        <v>32</v>
      </c>
      <c r="FK25" s="42" t="s">
        <v>473</v>
      </c>
      <c r="FL25">
        <v>24</v>
      </c>
      <c r="FM25" s="42" t="s">
        <v>613</v>
      </c>
      <c r="FN25">
        <v>36</v>
      </c>
      <c r="FO25" s="42" t="s">
        <v>612</v>
      </c>
      <c r="FP25">
        <v>66</v>
      </c>
      <c r="GA25" s="42" t="s">
        <v>552</v>
      </c>
      <c r="GB25">
        <v>24</v>
      </c>
      <c r="GE25" s="42" t="s">
        <v>507</v>
      </c>
      <c r="GF25">
        <v>32</v>
      </c>
      <c r="GG25" s="42" t="s">
        <v>473</v>
      </c>
      <c r="GH25">
        <v>24</v>
      </c>
      <c r="GI25" s="42" t="s">
        <v>613</v>
      </c>
      <c r="GJ25">
        <v>36</v>
      </c>
      <c r="GK25" s="42" t="s">
        <v>612</v>
      </c>
      <c r="GL25">
        <v>66</v>
      </c>
      <c r="GW25" s="42" t="s">
        <v>552</v>
      </c>
      <c r="GX25">
        <v>24</v>
      </c>
      <c r="HA25" s="42" t="s">
        <v>507</v>
      </c>
      <c r="HB25">
        <v>32</v>
      </c>
    </row>
    <row r="26" spans="3:210" x14ac:dyDescent="0.25">
      <c r="C26" s="42" t="s">
        <v>427</v>
      </c>
      <c r="D26">
        <v>16</v>
      </c>
      <c r="K26" s="42" t="s">
        <v>474</v>
      </c>
      <c r="L26">
        <v>25</v>
      </c>
      <c r="O26" s="42" t="s">
        <v>518</v>
      </c>
      <c r="P26">
        <v>1</v>
      </c>
      <c r="Q26" s="42" t="s">
        <v>553</v>
      </c>
      <c r="R26">
        <v>25</v>
      </c>
      <c r="S26" s="42" t="s">
        <v>474</v>
      </c>
      <c r="T26">
        <v>25</v>
      </c>
      <c r="W26" s="42" t="s">
        <v>614</v>
      </c>
      <c r="X26">
        <v>37</v>
      </c>
      <c r="Y26" s="42" t="s">
        <v>613</v>
      </c>
      <c r="Z26">
        <v>67</v>
      </c>
      <c r="AA26" s="42" t="s">
        <v>553</v>
      </c>
      <c r="AB26">
        <v>25</v>
      </c>
      <c r="AE26" s="42" t="s">
        <v>517</v>
      </c>
      <c r="AF26">
        <v>21</v>
      </c>
      <c r="AK26" s="42" t="s">
        <v>474</v>
      </c>
      <c r="AL26">
        <v>25</v>
      </c>
      <c r="AM26" s="42" t="s">
        <v>419</v>
      </c>
      <c r="AN26">
        <v>11</v>
      </c>
      <c r="AQ26" s="42" t="s">
        <v>614</v>
      </c>
      <c r="AR26">
        <v>37</v>
      </c>
      <c r="AS26" s="42" t="s">
        <v>613</v>
      </c>
      <c r="AT26">
        <v>67</v>
      </c>
      <c r="AY26" s="42" t="s">
        <v>553</v>
      </c>
      <c r="AZ26">
        <v>25</v>
      </c>
      <c r="BC26" s="42" t="s">
        <v>510</v>
      </c>
      <c r="BD26">
        <v>33</v>
      </c>
      <c r="BI26" s="42" t="s">
        <v>474</v>
      </c>
      <c r="BJ26">
        <v>25</v>
      </c>
      <c r="BK26" s="42" t="s">
        <v>731</v>
      </c>
      <c r="BL26">
        <v>11</v>
      </c>
      <c r="BM26" s="42" t="s">
        <v>614</v>
      </c>
      <c r="BN26">
        <v>37</v>
      </c>
      <c r="BO26" s="42" t="s">
        <v>613</v>
      </c>
      <c r="BP26">
        <v>67</v>
      </c>
      <c r="BY26" s="42" t="s">
        <v>553</v>
      </c>
      <c r="BZ26">
        <v>25</v>
      </c>
      <c r="CC26" s="42" t="s">
        <v>510</v>
      </c>
      <c r="CD26">
        <v>33</v>
      </c>
      <c r="CE26" s="42" t="s">
        <v>474</v>
      </c>
      <c r="CF26">
        <v>25</v>
      </c>
      <c r="CG26" s="42" t="s">
        <v>731</v>
      </c>
      <c r="CH26">
        <v>11</v>
      </c>
      <c r="CI26" s="42" t="s">
        <v>614</v>
      </c>
      <c r="CJ26">
        <v>37</v>
      </c>
      <c r="CK26" s="42" t="s">
        <v>613</v>
      </c>
      <c r="CL26">
        <v>67</v>
      </c>
      <c r="CU26" s="42" t="s">
        <v>553</v>
      </c>
      <c r="CV26">
        <v>25</v>
      </c>
      <c r="CY26" s="42" t="s">
        <v>510</v>
      </c>
      <c r="CZ26">
        <v>33</v>
      </c>
      <c r="DE26" s="42" t="s">
        <v>474</v>
      </c>
      <c r="DF26">
        <v>25</v>
      </c>
      <c r="DG26" s="42" t="s">
        <v>731</v>
      </c>
      <c r="DH26">
        <v>11</v>
      </c>
      <c r="DI26" s="42" t="s">
        <v>614</v>
      </c>
      <c r="DJ26">
        <v>37</v>
      </c>
      <c r="DK26" s="42" t="s">
        <v>613</v>
      </c>
      <c r="DL26">
        <v>67</v>
      </c>
      <c r="DY26" s="42" t="s">
        <v>553</v>
      </c>
      <c r="DZ26">
        <v>25</v>
      </c>
      <c r="EC26" s="42" t="s">
        <v>510</v>
      </c>
      <c r="ED26">
        <v>33</v>
      </c>
      <c r="EG26" s="42" t="s">
        <v>474</v>
      </c>
      <c r="EH26">
        <v>25</v>
      </c>
      <c r="EI26" s="42" t="s">
        <v>719</v>
      </c>
      <c r="EJ26">
        <v>35</v>
      </c>
      <c r="EK26" s="42" t="s">
        <v>614</v>
      </c>
      <c r="EL26">
        <v>37</v>
      </c>
      <c r="EM26" s="42" t="s">
        <v>613</v>
      </c>
      <c r="EN26">
        <v>67</v>
      </c>
      <c r="FC26" s="42" t="s">
        <v>553</v>
      </c>
      <c r="FD26">
        <v>25</v>
      </c>
      <c r="FG26" s="42" t="s">
        <v>508</v>
      </c>
      <c r="FH26">
        <v>28</v>
      </c>
      <c r="FK26" s="42" t="s">
        <v>474</v>
      </c>
      <c r="FL26">
        <v>25</v>
      </c>
      <c r="FM26" s="42" t="s">
        <v>614</v>
      </c>
      <c r="FN26">
        <v>37</v>
      </c>
      <c r="FO26" s="42" t="s">
        <v>613</v>
      </c>
      <c r="FP26">
        <v>67</v>
      </c>
      <c r="GA26" s="42" t="s">
        <v>553</v>
      </c>
      <c r="GB26">
        <v>25</v>
      </c>
      <c r="GE26" s="42" t="s">
        <v>508</v>
      </c>
      <c r="GF26">
        <v>28</v>
      </c>
      <c r="GG26" s="42" t="s">
        <v>474</v>
      </c>
      <c r="GH26">
        <v>25</v>
      </c>
      <c r="GI26" s="42" t="s">
        <v>614</v>
      </c>
      <c r="GJ26">
        <v>37</v>
      </c>
      <c r="GK26" s="42" t="s">
        <v>613</v>
      </c>
      <c r="GL26">
        <v>67</v>
      </c>
      <c r="GW26" s="42" t="s">
        <v>553</v>
      </c>
      <c r="GX26">
        <v>25</v>
      </c>
      <c r="HA26" s="42" t="s">
        <v>508</v>
      </c>
      <c r="HB26">
        <v>28</v>
      </c>
    </row>
    <row r="27" spans="3:210" x14ac:dyDescent="0.25">
      <c r="C27" s="42" t="s">
        <v>428</v>
      </c>
      <c r="D27">
        <v>8</v>
      </c>
      <c r="K27" s="42" t="s">
        <v>475</v>
      </c>
      <c r="L27">
        <v>26</v>
      </c>
      <c r="O27" s="42" t="s">
        <v>519</v>
      </c>
      <c r="P27">
        <v>14</v>
      </c>
      <c r="Q27" s="42" t="s">
        <v>554</v>
      </c>
      <c r="R27">
        <v>26</v>
      </c>
      <c r="S27" s="42" t="s">
        <v>475</v>
      </c>
      <c r="T27">
        <v>26</v>
      </c>
      <c r="W27" s="42" t="s">
        <v>615</v>
      </c>
      <c r="X27">
        <v>38</v>
      </c>
      <c r="Y27" s="42" t="s">
        <v>614</v>
      </c>
      <c r="Z27">
        <v>68</v>
      </c>
      <c r="AA27" s="42" t="s">
        <v>554</v>
      </c>
      <c r="AB27">
        <v>26</v>
      </c>
      <c r="AE27" s="42" t="s">
        <v>518</v>
      </c>
      <c r="AF27">
        <v>1</v>
      </c>
      <c r="AK27" s="42" t="s">
        <v>475</v>
      </c>
      <c r="AL27">
        <v>26</v>
      </c>
      <c r="AM27" s="42" t="s">
        <v>420</v>
      </c>
      <c r="AN27">
        <v>12</v>
      </c>
      <c r="AQ27" s="42" t="s">
        <v>615</v>
      </c>
      <c r="AR27">
        <v>38</v>
      </c>
      <c r="AS27" s="42" t="s">
        <v>614</v>
      </c>
      <c r="AT27">
        <v>68</v>
      </c>
      <c r="AY27" s="42" t="s">
        <v>554</v>
      </c>
      <c r="AZ27">
        <v>26</v>
      </c>
      <c r="BC27" s="42" t="s">
        <v>511</v>
      </c>
      <c r="BD27">
        <v>39</v>
      </c>
      <c r="BI27" s="42" t="s">
        <v>475</v>
      </c>
      <c r="BJ27">
        <v>26</v>
      </c>
      <c r="BK27" s="42" t="s">
        <v>732</v>
      </c>
      <c r="BL27">
        <v>12</v>
      </c>
      <c r="BM27" s="42" t="s">
        <v>615</v>
      </c>
      <c r="BN27">
        <v>38</v>
      </c>
      <c r="BO27" s="42" t="s">
        <v>614</v>
      </c>
      <c r="BP27">
        <v>68</v>
      </c>
      <c r="BY27" s="42" t="s">
        <v>554</v>
      </c>
      <c r="BZ27">
        <v>26</v>
      </c>
      <c r="CC27" s="42" t="s">
        <v>511</v>
      </c>
      <c r="CD27">
        <v>39</v>
      </c>
      <c r="CE27" s="42" t="s">
        <v>475</v>
      </c>
      <c r="CF27">
        <v>26</v>
      </c>
      <c r="CG27" s="42" t="s">
        <v>732</v>
      </c>
      <c r="CH27">
        <v>12</v>
      </c>
      <c r="CI27" s="42" t="s">
        <v>615</v>
      </c>
      <c r="CJ27">
        <v>38</v>
      </c>
      <c r="CK27" s="42" t="s">
        <v>614</v>
      </c>
      <c r="CL27">
        <v>68</v>
      </c>
      <c r="CU27" s="42" t="s">
        <v>554</v>
      </c>
      <c r="CV27">
        <v>26</v>
      </c>
      <c r="CY27" s="42" t="s">
        <v>511</v>
      </c>
      <c r="CZ27">
        <v>39</v>
      </c>
      <c r="DE27" s="42" t="s">
        <v>475</v>
      </c>
      <c r="DF27">
        <v>26</v>
      </c>
      <c r="DG27" s="42" t="s">
        <v>732</v>
      </c>
      <c r="DH27">
        <v>12</v>
      </c>
      <c r="DI27" s="42" t="s">
        <v>615</v>
      </c>
      <c r="DJ27">
        <v>38</v>
      </c>
      <c r="DK27" s="42" t="s">
        <v>614</v>
      </c>
      <c r="DL27">
        <v>68</v>
      </c>
      <c r="DY27" s="42" t="s">
        <v>554</v>
      </c>
      <c r="DZ27">
        <v>26</v>
      </c>
      <c r="EC27" s="42" t="s">
        <v>511</v>
      </c>
      <c r="ED27">
        <v>39</v>
      </c>
      <c r="EG27" s="42" t="s">
        <v>475</v>
      </c>
      <c r="EH27">
        <v>26</v>
      </c>
      <c r="EI27" s="42" t="s">
        <v>720</v>
      </c>
      <c r="EJ27">
        <v>36</v>
      </c>
      <c r="EK27" s="42" t="s">
        <v>615</v>
      </c>
      <c r="EL27">
        <v>38</v>
      </c>
      <c r="EM27" s="42" t="s">
        <v>614</v>
      </c>
      <c r="EN27">
        <v>68</v>
      </c>
      <c r="FC27" s="42" t="s">
        <v>554</v>
      </c>
      <c r="FD27">
        <v>26</v>
      </c>
      <c r="FG27" s="42" t="s">
        <v>509</v>
      </c>
      <c r="FH27">
        <v>34</v>
      </c>
      <c r="FK27" s="42" t="s">
        <v>475</v>
      </c>
      <c r="FL27">
        <v>26</v>
      </c>
      <c r="FM27" s="42" t="s">
        <v>615</v>
      </c>
      <c r="FN27">
        <v>38</v>
      </c>
      <c r="FO27" s="42" t="s">
        <v>614</v>
      </c>
      <c r="FP27">
        <v>68</v>
      </c>
      <c r="GA27" s="42" t="s">
        <v>554</v>
      </c>
      <c r="GB27">
        <v>26</v>
      </c>
      <c r="GE27" s="42" t="s">
        <v>509</v>
      </c>
      <c r="GF27">
        <v>34</v>
      </c>
      <c r="GG27" s="42" t="s">
        <v>475</v>
      </c>
      <c r="GH27">
        <v>26</v>
      </c>
      <c r="GI27" s="42" t="s">
        <v>615</v>
      </c>
      <c r="GJ27">
        <v>38</v>
      </c>
      <c r="GK27" s="42" t="s">
        <v>614</v>
      </c>
      <c r="GL27">
        <v>68</v>
      </c>
      <c r="GW27" s="42" t="s">
        <v>554</v>
      </c>
      <c r="GX27">
        <v>26</v>
      </c>
      <c r="HA27" s="42" t="s">
        <v>509</v>
      </c>
      <c r="HB27">
        <v>34</v>
      </c>
    </row>
    <row r="28" spans="3:210" x14ac:dyDescent="0.25">
      <c r="K28" s="42" t="s">
        <v>476</v>
      </c>
      <c r="L28">
        <v>27</v>
      </c>
      <c r="O28" s="42" t="s">
        <v>520</v>
      </c>
      <c r="P28">
        <v>16</v>
      </c>
      <c r="Q28" s="42" t="s">
        <v>555</v>
      </c>
      <c r="R28">
        <v>27</v>
      </c>
      <c r="S28" s="42" t="s">
        <v>476</v>
      </c>
      <c r="T28">
        <v>27</v>
      </c>
      <c r="W28" s="42" t="s">
        <v>616</v>
      </c>
      <c r="X28">
        <v>39</v>
      </c>
      <c r="Y28" s="42" t="s">
        <v>615</v>
      </c>
      <c r="Z28">
        <v>69</v>
      </c>
      <c r="AA28" s="42" t="s">
        <v>555</v>
      </c>
      <c r="AB28">
        <v>27</v>
      </c>
      <c r="AE28" s="42" t="s">
        <v>519</v>
      </c>
      <c r="AF28">
        <v>14</v>
      </c>
      <c r="AK28" s="42" t="s">
        <v>476</v>
      </c>
      <c r="AL28">
        <v>27</v>
      </c>
      <c r="AM28" s="42" t="s">
        <v>421</v>
      </c>
      <c r="AN28">
        <v>13</v>
      </c>
      <c r="AQ28" s="42" t="s">
        <v>616</v>
      </c>
      <c r="AR28">
        <v>39</v>
      </c>
      <c r="AS28" s="42" t="s">
        <v>615</v>
      </c>
      <c r="AT28">
        <v>69</v>
      </c>
      <c r="AY28" s="42" t="s">
        <v>555</v>
      </c>
      <c r="AZ28">
        <v>27</v>
      </c>
      <c r="BC28" s="42" t="s">
        <v>525</v>
      </c>
      <c r="BD28">
        <v>2</v>
      </c>
      <c r="BI28" s="42" t="s">
        <v>476</v>
      </c>
      <c r="BJ28">
        <v>27</v>
      </c>
      <c r="BK28" s="42" t="s">
        <v>733</v>
      </c>
      <c r="BL28">
        <v>13</v>
      </c>
      <c r="BM28" s="42" t="s">
        <v>616</v>
      </c>
      <c r="BN28">
        <v>39</v>
      </c>
      <c r="BO28" s="42" t="s">
        <v>615</v>
      </c>
      <c r="BP28">
        <v>69</v>
      </c>
      <c r="BY28" s="42" t="s">
        <v>555</v>
      </c>
      <c r="BZ28">
        <v>27</v>
      </c>
      <c r="CC28" s="42" t="s">
        <v>512</v>
      </c>
      <c r="CD28">
        <v>38</v>
      </c>
      <c r="CE28" s="42" t="s">
        <v>476</v>
      </c>
      <c r="CF28">
        <v>27</v>
      </c>
      <c r="CG28" s="42" t="s">
        <v>733</v>
      </c>
      <c r="CH28">
        <v>13</v>
      </c>
      <c r="CI28" s="42" t="s">
        <v>616</v>
      </c>
      <c r="CJ28">
        <v>39</v>
      </c>
      <c r="CK28" s="42" t="s">
        <v>615</v>
      </c>
      <c r="CL28">
        <v>69</v>
      </c>
      <c r="CU28" s="42" t="s">
        <v>555</v>
      </c>
      <c r="CV28">
        <v>27</v>
      </c>
      <c r="CY28" s="42" t="s">
        <v>512</v>
      </c>
      <c r="CZ28">
        <v>38</v>
      </c>
      <c r="DE28" s="42" t="s">
        <v>476</v>
      </c>
      <c r="DF28">
        <v>27</v>
      </c>
      <c r="DG28" s="42" t="s">
        <v>733</v>
      </c>
      <c r="DH28">
        <v>13</v>
      </c>
      <c r="DI28" s="42" t="s">
        <v>616</v>
      </c>
      <c r="DJ28">
        <v>39</v>
      </c>
      <c r="DK28" s="42" t="s">
        <v>615</v>
      </c>
      <c r="DL28">
        <v>69</v>
      </c>
      <c r="DY28" s="42" t="s">
        <v>555</v>
      </c>
      <c r="DZ28">
        <v>27</v>
      </c>
      <c r="EC28" s="42" t="s">
        <v>512</v>
      </c>
      <c r="ED28">
        <v>38</v>
      </c>
      <c r="EG28" s="42" t="s">
        <v>476</v>
      </c>
      <c r="EH28">
        <v>27</v>
      </c>
      <c r="EI28" s="42" t="s">
        <v>721</v>
      </c>
      <c r="EJ28">
        <v>37</v>
      </c>
      <c r="EK28" s="42" t="s">
        <v>616</v>
      </c>
      <c r="EL28">
        <v>39</v>
      </c>
      <c r="EM28" s="42" t="s">
        <v>615</v>
      </c>
      <c r="EN28">
        <v>69</v>
      </c>
      <c r="FC28" s="42" t="s">
        <v>555</v>
      </c>
      <c r="FD28">
        <v>27</v>
      </c>
      <c r="FG28" s="42" t="s">
        <v>510</v>
      </c>
      <c r="FH28">
        <v>33</v>
      </c>
      <c r="FK28" s="42" t="s">
        <v>476</v>
      </c>
      <c r="FL28">
        <v>27</v>
      </c>
      <c r="FM28" s="42" t="s">
        <v>616</v>
      </c>
      <c r="FN28">
        <v>39</v>
      </c>
      <c r="FO28" s="42" t="s">
        <v>615</v>
      </c>
      <c r="FP28">
        <v>69</v>
      </c>
      <c r="GA28" s="42" t="s">
        <v>555</v>
      </c>
      <c r="GB28">
        <v>27</v>
      </c>
      <c r="GE28" s="42" t="s">
        <v>510</v>
      </c>
      <c r="GF28">
        <v>33</v>
      </c>
      <c r="GG28" s="42" t="s">
        <v>476</v>
      </c>
      <c r="GH28">
        <v>27</v>
      </c>
      <c r="GI28" s="42" t="s">
        <v>616</v>
      </c>
      <c r="GJ28">
        <v>39</v>
      </c>
      <c r="GK28" s="42" t="s">
        <v>615</v>
      </c>
      <c r="GL28">
        <v>69</v>
      </c>
      <c r="GW28" s="42" t="s">
        <v>555</v>
      </c>
      <c r="GX28">
        <v>27</v>
      </c>
      <c r="HA28" s="42" t="s">
        <v>510</v>
      </c>
      <c r="HB28">
        <v>33</v>
      </c>
    </row>
    <row r="29" spans="3:210" x14ac:dyDescent="0.25">
      <c r="K29" s="42" t="s">
        <v>477</v>
      </c>
      <c r="L29">
        <v>28</v>
      </c>
      <c r="O29" s="42" t="s">
        <v>521</v>
      </c>
      <c r="P29">
        <v>4</v>
      </c>
      <c r="Q29" s="42" t="s">
        <v>556</v>
      </c>
      <c r="R29">
        <v>28</v>
      </c>
      <c r="S29" s="42" t="s">
        <v>477</v>
      </c>
      <c r="T29">
        <v>28</v>
      </c>
      <c r="W29" s="42" t="s">
        <v>617</v>
      </c>
      <c r="X29">
        <v>40</v>
      </c>
      <c r="Y29" s="42" t="s">
        <v>616</v>
      </c>
      <c r="Z29">
        <v>70</v>
      </c>
      <c r="AA29" s="42" t="s">
        <v>556</v>
      </c>
      <c r="AB29">
        <v>28</v>
      </c>
      <c r="AE29" s="42" t="s">
        <v>520</v>
      </c>
      <c r="AF29">
        <v>16</v>
      </c>
      <c r="AK29" s="42" t="s">
        <v>477</v>
      </c>
      <c r="AL29">
        <v>28</v>
      </c>
      <c r="AM29" s="42" t="s">
        <v>422</v>
      </c>
      <c r="AN29">
        <v>14</v>
      </c>
      <c r="AQ29" s="42" t="s">
        <v>617</v>
      </c>
      <c r="AR29">
        <v>40</v>
      </c>
      <c r="AS29" s="42" t="s">
        <v>616</v>
      </c>
      <c r="AT29">
        <v>70</v>
      </c>
      <c r="AY29" s="42" t="s">
        <v>556</v>
      </c>
      <c r="AZ29">
        <v>28</v>
      </c>
      <c r="BC29" s="42" t="s">
        <v>512</v>
      </c>
      <c r="BD29">
        <v>38</v>
      </c>
      <c r="BI29" s="42" t="s">
        <v>477</v>
      </c>
      <c r="BJ29">
        <v>28</v>
      </c>
      <c r="BK29" s="42" t="s">
        <v>734</v>
      </c>
      <c r="BL29">
        <v>14</v>
      </c>
      <c r="BM29" s="42" t="s">
        <v>617</v>
      </c>
      <c r="BN29">
        <v>40</v>
      </c>
      <c r="BO29" s="42" t="s">
        <v>616</v>
      </c>
      <c r="BP29">
        <v>70</v>
      </c>
      <c r="BY29" s="42" t="s">
        <v>556</v>
      </c>
      <c r="BZ29">
        <v>28</v>
      </c>
      <c r="CC29" s="42" t="s">
        <v>513</v>
      </c>
      <c r="CD29">
        <v>15</v>
      </c>
      <c r="CE29" s="42" t="s">
        <v>477</v>
      </c>
      <c r="CF29">
        <v>28</v>
      </c>
      <c r="CG29" s="42" t="s">
        <v>734</v>
      </c>
      <c r="CH29">
        <v>14</v>
      </c>
      <c r="CI29" s="42" t="s">
        <v>617</v>
      </c>
      <c r="CJ29">
        <v>40</v>
      </c>
      <c r="CK29" s="42" t="s">
        <v>616</v>
      </c>
      <c r="CL29">
        <v>70</v>
      </c>
      <c r="CU29" s="42" t="s">
        <v>556</v>
      </c>
      <c r="CV29">
        <v>28</v>
      </c>
      <c r="CY29" s="42" t="s">
        <v>513</v>
      </c>
      <c r="CZ29">
        <v>15</v>
      </c>
      <c r="DE29" s="42" t="s">
        <v>477</v>
      </c>
      <c r="DF29">
        <v>28</v>
      </c>
      <c r="DG29" s="42" t="s">
        <v>734</v>
      </c>
      <c r="DH29">
        <v>14</v>
      </c>
      <c r="DI29" s="42" t="s">
        <v>617</v>
      </c>
      <c r="DJ29">
        <v>40</v>
      </c>
      <c r="DK29" s="42" t="s">
        <v>616</v>
      </c>
      <c r="DL29">
        <v>70</v>
      </c>
      <c r="DY29" s="42" t="s">
        <v>556</v>
      </c>
      <c r="DZ29">
        <v>28</v>
      </c>
      <c r="EC29" s="42" t="s">
        <v>513</v>
      </c>
      <c r="ED29">
        <v>15</v>
      </c>
      <c r="EG29" s="42" t="s">
        <v>477</v>
      </c>
      <c r="EH29">
        <v>28</v>
      </c>
      <c r="EI29" s="42" t="s">
        <v>722</v>
      </c>
      <c r="EJ29">
        <v>38</v>
      </c>
      <c r="EK29" s="42" t="s">
        <v>617</v>
      </c>
      <c r="EL29">
        <v>40</v>
      </c>
      <c r="EM29" s="42" t="s">
        <v>616</v>
      </c>
      <c r="EN29">
        <v>70</v>
      </c>
      <c r="FC29" s="42" t="s">
        <v>556</v>
      </c>
      <c r="FD29">
        <v>28</v>
      </c>
      <c r="FG29" s="42" t="s">
        <v>511</v>
      </c>
      <c r="FH29">
        <v>39</v>
      </c>
      <c r="FK29" s="42" t="s">
        <v>477</v>
      </c>
      <c r="FL29">
        <v>28</v>
      </c>
      <c r="FM29" s="42" t="s">
        <v>617</v>
      </c>
      <c r="FN29">
        <v>40</v>
      </c>
      <c r="FO29" s="42" t="s">
        <v>616</v>
      </c>
      <c r="FP29">
        <v>70</v>
      </c>
      <c r="GA29" s="42" t="s">
        <v>556</v>
      </c>
      <c r="GB29">
        <v>28</v>
      </c>
      <c r="GE29" s="42" t="s">
        <v>511</v>
      </c>
      <c r="GF29">
        <v>39</v>
      </c>
      <c r="GG29" s="42" t="s">
        <v>477</v>
      </c>
      <c r="GH29">
        <v>28</v>
      </c>
      <c r="GI29" s="42" t="s">
        <v>617</v>
      </c>
      <c r="GJ29">
        <v>40</v>
      </c>
      <c r="GK29" s="42" t="s">
        <v>616</v>
      </c>
      <c r="GL29">
        <v>70</v>
      </c>
      <c r="GW29" s="42" t="s">
        <v>556</v>
      </c>
      <c r="GX29">
        <v>28</v>
      </c>
      <c r="HA29" s="42" t="s">
        <v>511</v>
      </c>
      <c r="HB29">
        <v>39</v>
      </c>
    </row>
    <row r="30" spans="3:210" x14ac:dyDescent="0.25">
      <c r="K30" s="42" t="s">
        <v>370</v>
      </c>
      <c r="L30">
        <v>29</v>
      </c>
      <c r="O30" s="42" t="s">
        <v>522</v>
      </c>
      <c r="P30">
        <v>5</v>
      </c>
      <c r="Q30" s="42" t="s">
        <v>557</v>
      </c>
      <c r="R30">
        <v>29</v>
      </c>
      <c r="S30" s="42" t="s">
        <v>370</v>
      </c>
      <c r="T30">
        <v>29</v>
      </c>
      <c r="W30" s="42" t="s">
        <v>618</v>
      </c>
      <c r="X30">
        <v>41</v>
      </c>
      <c r="Y30" s="42" t="s">
        <v>617</v>
      </c>
      <c r="Z30">
        <v>71</v>
      </c>
      <c r="AA30" s="42" t="s">
        <v>557</v>
      </c>
      <c r="AB30">
        <v>29</v>
      </c>
      <c r="AE30" s="42" t="s">
        <v>521</v>
      </c>
      <c r="AF30">
        <v>4</v>
      </c>
      <c r="AK30" s="42" t="s">
        <v>370</v>
      </c>
      <c r="AL30">
        <v>29</v>
      </c>
      <c r="AM30" s="42" t="s">
        <v>423</v>
      </c>
      <c r="AN30">
        <v>15</v>
      </c>
      <c r="AQ30" s="42" t="s">
        <v>618</v>
      </c>
      <c r="AR30">
        <v>41</v>
      </c>
      <c r="AS30" s="42" t="s">
        <v>617</v>
      </c>
      <c r="AT30">
        <v>71</v>
      </c>
      <c r="AY30" s="42" t="s">
        <v>557</v>
      </c>
      <c r="AZ30">
        <v>29</v>
      </c>
      <c r="BC30" s="42" t="s">
        <v>513</v>
      </c>
      <c r="BD30">
        <v>15</v>
      </c>
      <c r="BI30" s="42" t="s">
        <v>370</v>
      </c>
      <c r="BJ30">
        <v>29</v>
      </c>
      <c r="BK30" s="42" t="s">
        <v>735</v>
      </c>
      <c r="BL30">
        <v>15</v>
      </c>
      <c r="BM30" s="42" t="s">
        <v>618</v>
      </c>
      <c r="BN30">
        <v>41</v>
      </c>
      <c r="BO30" s="42" t="s">
        <v>617</v>
      </c>
      <c r="BP30">
        <v>71</v>
      </c>
      <c r="BY30" s="42" t="s">
        <v>557</v>
      </c>
      <c r="BZ30">
        <v>29</v>
      </c>
      <c r="CC30" s="42" t="s">
        <v>514</v>
      </c>
      <c r="CD30">
        <v>27</v>
      </c>
      <c r="CE30" s="42" t="s">
        <v>370</v>
      </c>
      <c r="CF30">
        <v>29</v>
      </c>
      <c r="CG30" s="42" t="s">
        <v>735</v>
      </c>
      <c r="CH30">
        <v>15</v>
      </c>
      <c r="CI30" s="42" t="s">
        <v>618</v>
      </c>
      <c r="CJ30">
        <v>41</v>
      </c>
      <c r="CK30" s="42" t="s">
        <v>617</v>
      </c>
      <c r="CL30">
        <v>71</v>
      </c>
      <c r="CU30" s="42" t="s">
        <v>557</v>
      </c>
      <c r="CV30">
        <v>29</v>
      </c>
      <c r="CY30" s="42" t="s">
        <v>514</v>
      </c>
      <c r="CZ30">
        <v>27</v>
      </c>
      <c r="DE30" s="42" t="s">
        <v>370</v>
      </c>
      <c r="DF30">
        <v>29</v>
      </c>
      <c r="DG30" s="42" t="s">
        <v>735</v>
      </c>
      <c r="DH30">
        <v>15</v>
      </c>
      <c r="DI30" s="42" t="s">
        <v>618</v>
      </c>
      <c r="DJ30">
        <v>41</v>
      </c>
      <c r="DK30" s="42" t="s">
        <v>617</v>
      </c>
      <c r="DL30">
        <v>71</v>
      </c>
      <c r="DY30" s="42" t="s">
        <v>557</v>
      </c>
      <c r="DZ30">
        <v>29</v>
      </c>
      <c r="EC30" s="42" t="s">
        <v>514</v>
      </c>
      <c r="ED30">
        <v>27</v>
      </c>
      <c r="EG30" s="42" t="s">
        <v>370</v>
      </c>
      <c r="EH30">
        <v>29</v>
      </c>
      <c r="EI30" s="42" t="s">
        <v>723</v>
      </c>
      <c r="EJ30">
        <v>40</v>
      </c>
      <c r="EK30" s="42" t="s">
        <v>618</v>
      </c>
      <c r="EL30">
        <v>41</v>
      </c>
      <c r="EM30" s="42" t="s">
        <v>617</v>
      </c>
      <c r="EN30">
        <v>71</v>
      </c>
      <c r="FC30" s="42" t="s">
        <v>557</v>
      </c>
      <c r="FD30">
        <v>29</v>
      </c>
      <c r="FG30" s="42" t="s">
        <v>512</v>
      </c>
      <c r="FH30">
        <v>38</v>
      </c>
      <c r="FK30" s="42" t="s">
        <v>370</v>
      </c>
      <c r="FL30">
        <v>29</v>
      </c>
      <c r="FM30" s="42" t="s">
        <v>618</v>
      </c>
      <c r="FN30">
        <v>41</v>
      </c>
      <c r="FO30" s="42" t="s">
        <v>617</v>
      </c>
      <c r="FP30">
        <v>71</v>
      </c>
      <c r="GA30" s="42" t="s">
        <v>557</v>
      </c>
      <c r="GB30">
        <v>29</v>
      </c>
      <c r="GE30" s="42" t="s">
        <v>512</v>
      </c>
      <c r="GF30">
        <v>38</v>
      </c>
      <c r="GG30" s="42" t="s">
        <v>370</v>
      </c>
      <c r="GH30">
        <v>29</v>
      </c>
      <c r="GI30" s="42" t="s">
        <v>618</v>
      </c>
      <c r="GJ30">
        <v>41</v>
      </c>
      <c r="GK30" s="42" t="s">
        <v>617</v>
      </c>
      <c r="GL30">
        <v>71</v>
      </c>
      <c r="GW30" s="42" t="s">
        <v>557</v>
      </c>
      <c r="GX30">
        <v>29</v>
      </c>
      <c r="HA30" s="42" t="s">
        <v>512</v>
      </c>
      <c r="HB30">
        <v>38</v>
      </c>
    </row>
    <row r="31" spans="3:210" x14ac:dyDescent="0.25">
      <c r="K31" s="42" t="s">
        <v>376</v>
      </c>
      <c r="L31">
        <v>30</v>
      </c>
      <c r="O31" s="42" t="s">
        <v>523</v>
      </c>
      <c r="P31">
        <v>12</v>
      </c>
      <c r="Q31" s="42" t="s">
        <v>558</v>
      </c>
      <c r="R31">
        <v>30</v>
      </c>
      <c r="S31" s="42" t="s">
        <v>376</v>
      </c>
      <c r="T31">
        <v>30</v>
      </c>
      <c r="W31" s="42" t="s">
        <v>619</v>
      </c>
      <c r="X31">
        <v>42</v>
      </c>
      <c r="Y31" s="42" t="s">
        <v>618</v>
      </c>
      <c r="Z31">
        <v>72</v>
      </c>
      <c r="AA31" s="42" t="s">
        <v>558</v>
      </c>
      <c r="AB31">
        <v>30</v>
      </c>
      <c r="AE31" s="42" t="s">
        <v>522</v>
      </c>
      <c r="AF31">
        <v>5</v>
      </c>
      <c r="AK31" s="42" t="s">
        <v>376</v>
      </c>
      <c r="AL31">
        <v>30</v>
      </c>
      <c r="AM31" s="42" t="s">
        <v>424</v>
      </c>
      <c r="AN31">
        <v>5</v>
      </c>
      <c r="AQ31" s="42" t="s">
        <v>619</v>
      </c>
      <c r="AR31">
        <v>42</v>
      </c>
      <c r="AS31" s="42" t="s">
        <v>618</v>
      </c>
      <c r="AT31">
        <v>72</v>
      </c>
      <c r="AY31" s="42" t="s">
        <v>558</v>
      </c>
      <c r="AZ31">
        <v>30</v>
      </c>
      <c r="BC31" s="42" t="s">
        <v>520</v>
      </c>
      <c r="BD31">
        <v>16</v>
      </c>
      <c r="BI31" s="42" t="s">
        <v>376</v>
      </c>
      <c r="BJ31">
        <v>30</v>
      </c>
      <c r="BK31" s="42" t="s">
        <v>736</v>
      </c>
      <c r="BL31">
        <v>16</v>
      </c>
      <c r="BM31" s="42" t="s">
        <v>619</v>
      </c>
      <c r="BN31">
        <v>42</v>
      </c>
      <c r="BO31" s="42" t="s">
        <v>618</v>
      </c>
      <c r="BP31">
        <v>72</v>
      </c>
      <c r="BY31" s="42" t="s">
        <v>558</v>
      </c>
      <c r="BZ31">
        <v>30</v>
      </c>
      <c r="CC31" s="42" t="s">
        <v>755</v>
      </c>
      <c r="CD31">
        <v>46</v>
      </c>
      <c r="CE31" s="42" t="s">
        <v>376</v>
      </c>
      <c r="CF31">
        <v>30</v>
      </c>
      <c r="CG31" s="42" t="s">
        <v>736</v>
      </c>
      <c r="CH31">
        <v>16</v>
      </c>
      <c r="CI31" s="42" t="s">
        <v>619</v>
      </c>
      <c r="CJ31">
        <v>42</v>
      </c>
      <c r="CK31" s="42" t="s">
        <v>618</v>
      </c>
      <c r="CL31">
        <v>72</v>
      </c>
      <c r="CU31" s="42" t="s">
        <v>558</v>
      </c>
      <c r="CV31">
        <v>30</v>
      </c>
      <c r="CY31" s="42" t="s">
        <v>755</v>
      </c>
      <c r="CZ31">
        <v>46</v>
      </c>
      <c r="DE31" s="42" t="s">
        <v>376</v>
      </c>
      <c r="DF31">
        <v>30</v>
      </c>
      <c r="DG31" s="42" t="s">
        <v>736</v>
      </c>
      <c r="DH31">
        <v>16</v>
      </c>
      <c r="DI31" s="42" t="s">
        <v>619</v>
      </c>
      <c r="DJ31">
        <v>42</v>
      </c>
      <c r="DK31" s="42" t="s">
        <v>618</v>
      </c>
      <c r="DL31">
        <v>72</v>
      </c>
      <c r="DY31" s="42" t="s">
        <v>558</v>
      </c>
      <c r="DZ31">
        <v>30</v>
      </c>
      <c r="EC31" s="42" t="s">
        <v>755</v>
      </c>
      <c r="ED31">
        <v>46</v>
      </c>
      <c r="EG31" s="42" t="s">
        <v>376</v>
      </c>
      <c r="EH31">
        <v>30</v>
      </c>
      <c r="EI31" s="42" t="s">
        <v>724</v>
      </c>
      <c r="EJ31">
        <v>4</v>
      </c>
      <c r="EK31" s="42" t="s">
        <v>619</v>
      </c>
      <c r="EL31">
        <v>42</v>
      </c>
      <c r="EM31" s="42" t="s">
        <v>618</v>
      </c>
      <c r="EN31">
        <v>72</v>
      </c>
      <c r="FC31" s="42" t="s">
        <v>558</v>
      </c>
      <c r="FD31">
        <v>30</v>
      </c>
      <c r="FG31" s="42" t="s">
        <v>513</v>
      </c>
      <c r="FH31">
        <v>15</v>
      </c>
      <c r="FK31" s="42" t="s">
        <v>376</v>
      </c>
      <c r="FL31">
        <v>30</v>
      </c>
      <c r="FM31" s="42" t="s">
        <v>619</v>
      </c>
      <c r="FN31">
        <v>42</v>
      </c>
      <c r="FO31" s="42" t="s">
        <v>618</v>
      </c>
      <c r="FP31">
        <v>72</v>
      </c>
      <c r="GA31" s="42" t="s">
        <v>558</v>
      </c>
      <c r="GB31">
        <v>30</v>
      </c>
      <c r="GE31" s="42" t="s">
        <v>513</v>
      </c>
      <c r="GF31">
        <v>15</v>
      </c>
      <c r="GG31" s="42" t="s">
        <v>376</v>
      </c>
      <c r="GH31">
        <v>30</v>
      </c>
      <c r="GI31" s="42" t="s">
        <v>619</v>
      </c>
      <c r="GJ31">
        <v>42</v>
      </c>
      <c r="GK31" s="42" t="s">
        <v>618</v>
      </c>
      <c r="GL31">
        <v>72</v>
      </c>
      <c r="GW31" s="42" t="s">
        <v>558</v>
      </c>
      <c r="GX31">
        <v>30</v>
      </c>
      <c r="HA31" s="42" t="s">
        <v>513</v>
      </c>
      <c r="HB31">
        <v>15</v>
      </c>
    </row>
    <row r="32" spans="3:210" x14ac:dyDescent="0.25">
      <c r="K32" s="42" t="s">
        <v>377</v>
      </c>
      <c r="L32">
        <v>31</v>
      </c>
      <c r="O32" s="42" t="s">
        <v>524</v>
      </c>
      <c r="P32">
        <v>13</v>
      </c>
      <c r="Q32" s="42" t="s">
        <v>559</v>
      </c>
      <c r="R32">
        <v>31</v>
      </c>
      <c r="S32" s="42" t="s">
        <v>377</v>
      </c>
      <c r="T32">
        <v>31</v>
      </c>
      <c r="Y32" s="42" t="s">
        <v>619</v>
      </c>
      <c r="Z32">
        <v>73</v>
      </c>
      <c r="AA32" s="42" t="s">
        <v>559</v>
      </c>
      <c r="AB32">
        <v>31</v>
      </c>
      <c r="AE32" s="42" t="s">
        <v>523</v>
      </c>
      <c r="AF32">
        <v>12</v>
      </c>
      <c r="AK32" s="42" t="s">
        <v>377</v>
      </c>
      <c r="AL32">
        <v>31</v>
      </c>
      <c r="AM32" s="42" t="s">
        <v>425</v>
      </c>
      <c r="AN32">
        <v>6</v>
      </c>
      <c r="AS32" s="42" t="s">
        <v>619</v>
      </c>
      <c r="AT32">
        <v>73</v>
      </c>
      <c r="AY32" s="42" t="s">
        <v>559</v>
      </c>
      <c r="AZ32">
        <v>31</v>
      </c>
      <c r="BC32" s="42" t="s">
        <v>514</v>
      </c>
      <c r="BD32">
        <v>27</v>
      </c>
      <c r="BI32" s="42" t="s">
        <v>377</v>
      </c>
      <c r="BJ32">
        <v>31</v>
      </c>
      <c r="BK32" s="42" t="s">
        <v>737</v>
      </c>
      <c r="BL32">
        <v>17</v>
      </c>
      <c r="BO32" s="42" t="s">
        <v>619</v>
      </c>
      <c r="BP32">
        <v>73</v>
      </c>
      <c r="BY32" s="42" t="s">
        <v>559</v>
      </c>
      <c r="BZ32">
        <v>31</v>
      </c>
      <c r="CC32" s="42" t="s">
        <v>756</v>
      </c>
      <c r="CD32">
        <v>45</v>
      </c>
      <c r="CE32" s="42" t="s">
        <v>377</v>
      </c>
      <c r="CF32">
        <v>31</v>
      </c>
      <c r="CG32" s="42" t="s">
        <v>737</v>
      </c>
      <c r="CH32">
        <v>17</v>
      </c>
      <c r="CK32" s="42" t="s">
        <v>619</v>
      </c>
      <c r="CL32">
        <v>73</v>
      </c>
      <c r="CU32" s="42" t="s">
        <v>559</v>
      </c>
      <c r="CV32">
        <v>31</v>
      </c>
      <c r="CY32" s="42" t="s">
        <v>756</v>
      </c>
      <c r="CZ32">
        <v>45</v>
      </c>
      <c r="DE32" s="42" t="s">
        <v>377</v>
      </c>
      <c r="DF32">
        <v>31</v>
      </c>
      <c r="DG32" s="42" t="s">
        <v>737</v>
      </c>
      <c r="DH32">
        <v>17</v>
      </c>
      <c r="DK32" s="42" t="s">
        <v>619</v>
      </c>
      <c r="DL32">
        <v>73</v>
      </c>
      <c r="DY32" s="42" t="s">
        <v>559</v>
      </c>
      <c r="DZ32">
        <v>31</v>
      </c>
      <c r="EC32" s="42" t="s">
        <v>756</v>
      </c>
      <c r="ED32">
        <v>45</v>
      </c>
      <c r="EG32" s="42" t="s">
        <v>377</v>
      </c>
      <c r="EH32">
        <v>31</v>
      </c>
      <c r="EI32" s="42" t="s">
        <v>725</v>
      </c>
      <c r="EJ32">
        <v>5</v>
      </c>
      <c r="EM32" s="42" t="s">
        <v>619</v>
      </c>
      <c r="EN32">
        <v>73</v>
      </c>
      <c r="FC32" s="42" t="s">
        <v>559</v>
      </c>
      <c r="FD32">
        <v>31</v>
      </c>
      <c r="FG32" s="42" t="s">
        <v>514</v>
      </c>
      <c r="FH32">
        <v>27</v>
      </c>
      <c r="FK32" s="42" t="s">
        <v>377</v>
      </c>
      <c r="FL32">
        <v>31</v>
      </c>
      <c r="FO32" s="42" t="s">
        <v>619</v>
      </c>
      <c r="FP32">
        <v>73</v>
      </c>
      <c r="GA32" s="42" t="s">
        <v>559</v>
      </c>
      <c r="GB32">
        <v>31</v>
      </c>
      <c r="GE32" s="42" t="s">
        <v>514</v>
      </c>
      <c r="GF32">
        <v>27</v>
      </c>
      <c r="GG32" s="42" t="s">
        <v>377</v>
      </c>
      <c r="GH32">
        <v>31</v>
      </c>
      <c r="GK32" s="42" t="s">
        <v>619</v>
      </c>
      <c r="GL32">
        <v>73</v>
      </c>
      <c r="GW32" s="42" t="s">
        <v>559</v>
      </c>
      <c r="GX32">
        <v>31</v>
      </c>
      <c r="HA32" s="42" t="s">
        <v>514</v>
      </c>
      <c r="HB32">
        <v>27</v>
      </c>
    </row>
    <row r="33" spans="11:210" x14ac:dyDescent="0.25">
      <c r="K33" s="42" t="s">
        <v>383</v>
      </c>
      <c r="L33">
        <v>32</v>
      </c>
      <c r="O33" s="42" t="s">
        <v>525</v>
      </c>
      <c r="P33">
        <v>2</v>
      </c>
      <c r="Q33" s="42" t="s">
        <v>560</v>
      </c>
      <c r="R33">
        <v>32</v>
      </c>
      <c r="S33" s="42" t="s">
        <v>383</v>
      </c>
      <c r="T33">
        <v>32</v>
      </c>
      <c r="Y33" s="42" t="s">
        <v>620</v>
      </c>
      <c r="Z33">
        <v>74</v>
      </c>
      <c r="AA33" s="42" t="s">
        <v>560</v>
      </c>
      <c r="AB33">
        <v>32</v>
      </c>
      <c r="AE33" s="42" t="s">
        <v>524</v>
      </c>
      <c r="AF33">
        <v>13</v>
      </c>
      <c r="AK33" s="42" t="s">
        <v>383</v>
      </c>
      <c r="AL33">
        <v>32</v>
      </c>
      <c r="AM33" s="42" t="s">
        <v>426</v>
      </c>
      <c r="AN33">
        <v>7</v>
      </c>
      <c r="AS33" s="42" t="s">
        <v>620</v>
      </c>
      <c r="AT33">
        <v>74</v>
      </c>
      <c r="AY33" s="42" t="s">
        <v>560</v>
      </c>
      <c r="AZ33">
        <v>32</v>
      </c>
      <c r="BC33" s="42" t="s">
        <v>526</v>
      </c>
      <c r="BD33">
        <v>18</v>
      </c>
      <c r="BI33" s="42" t="s">
        <v>383</v>
      </c>
      <c r="BJ33">
        <v>32</v>
      </c>
      <c r="BK33" s="42" t="s">
        <v>738</v>
      </c>
      <c r="BL33">
        <v>18</v>
      </c>
      <c r="BO33" s="42" t="s">
        <v>620</v>
      </c>
      <c r="BP33">
        <v>74</v>
      </c>
      <c r="BY33" s="42" t="s">
        <v>560</v>
      </c>
      <c r="BZ33">
        <v>32</v>
      </c>
      <c r="CC33" s="42" t="s">
        <v>757</v>
      </c>
      <c r="CD33">
        <v>44</v>
      </c>
      <c r="CE33" s="42" t="s">
        <v>383</v>
      </c>
      <c r="CF33">
        <v>32</v>
      </c>
      <c r="CG33" s="42" t="s">
        <v>738</v>
      </c>
      <c r="CH33">
        <v>18</v>
      </c>
      <c r="CK33" s="42" t="s">
        <v>620</v>
      </c>
      <c r="CL33">
        <v>74</v>
      </c>
      <c r="CU33" s="42" t="s">
        <v>560</v>
      </c>
      <c r="CV33">
        <v>32</v>
      </c>
      <c r="CY33" s="42" t="s">
        <v>757</v>
      </c>
      <c r="CZ33">
        <v>44</v>
      </c>
      <c r="DE33" s="42" t="s">
        <v>383</v>
      </c>
      <c r="DF33">
        <v>32</v>
      </c>
      <c r="DG33" s="42" t="s">
        <v>738</v>
      </c>
      <c r="DH33">
        <v>18</v>
      </c>
      <c r="DK33" s="42" t="s">
        <v>620</v>
      </c>
      <c r="DL33">
        <v>74</v>
      </c>
      <c r="DY33" s="42" t="s">
        <v>560</v>
      </c>
      <c r="DZ33">
        <v>32</v>
      </c>
      <c r="EC33" s="42" t="s">
        <v>757</v>
      </c>
      <c r="ED33">
        <v>44</v>
      </c>
      <c r="EG33" s="42" t="s">
        <v>383</v>
      </c>
      <c r="EH33">
        <v>32</v>
      </c>
      <c r="EI33" s="42" t="s">
        <v>726</v>
      </c>
      <c r="EJ33">
        <v>6</v>
      </c>
      <c r="EM33" s="42" t="s">
        <v>620</v>
      </c>
      <c r="EN33">
        <v>74</v>
      </c>
      <c r="FC33" s="42" t="s">
        <v>560</v>
      </c>
      <c r="FD33">
        <v>32</v>
      </c>
      <c r="FG33" s="42" t="s">
        <v>755</v>
      </c>
      <c r="FH33">
        <v>46</v>
      </c>
      <c r="FK33" s="42" t="s">
        <v>383</v>
      </c>
      <c r="FL33">
        <v>32</v>
      </c>
      <c r="FO33" s="42" t="s">
        <v>620</v>
      </c>
      <c r="FP33">
        <v>74</v>
      </c>
      <c r="GA33" s="42" t="s">
        <v>560</v>
      </c>
      <c r="GB33">
        <v>32</v>
      </c>
      <c r="GE33" s="42" t="s">
        <v>755</v>
      </c>
      <c r="GF33">
        <v>46</v>
      </c>
      <c r="GG33" s="42" t="s">
        <v>383</v>
      </c>
      <c r="GH33">
        <v>32</v>
      </c>
      <c r="GK33" s="42" t="s">
        <v>620</v>
      </c>
      <c r="GL33">
        <v>74</v>
      </c>
      <c r="GW33" s="42" t="s">
        <v>560</v>
      </c>
      <c r="GX33">
        <v>32</v>
      </c>
      <c r="HA33" s="42" t="s">
        <v>755</v>
      </c>
      <c r="HB33">
        <v>46</v>
      </c>
    </row>
    <row r="34" spans="11:210" x14ac:dyDescent="0.25">
      <c r="K34" s="42" t="s">
        <v>385</v>
      </c>
      <c r="L34">
        <v>33</v>
      </c>
      <c r="O34" s="42" t="s">
        <v>526</v>
      </c>
      <c r="P34">
        <v>18</v>
      </c>
      <c r="Q34" s="42" t="s">
        <v>561</v>
      </c>
      <c r="R34">
        <v>33</v>
      </c>
      <c r="S34" s="42" t="s">
        <v>385</v>
      </c>
      <c r="T34">
        <v>33</v>
      </c>
      <c r="Y34" s="42" t="s">
        <v>621</v>
      </c>
      <c r="Z34">
        <v>75</v>
      </c>
      <c r="AA34" s="42" t="s">
        <v>561</v>
      </c>
      <c r="AB34">
        <v>33</v>
      </c>
      <c r="AE34" s="42" t="s">
        <v>525</v>
      </c>
      <c r="AF34">
        <v>2</v>
      </c>
      <c r="AK34" s="42" t="s">
        <v>385</v>
      </c>
      <c r="AL34">
        <v>33</v>
      </c>
      <c r="AM34" s="42" t="s">
        <v>427</v>
      </c>
      <c r="AN34">
        <v>16</v>
      </c>
      <c r="AS34" s="42" t="s">
        <v>621</v>
      </c>
      <c r="AT34">
        <v>75</v>
      </c>
      <c r="AY34" s="42" t="s">
        <v>561</v>
      </c>
      <c r="AZ34">
        <v>33</v>
      </c>
      <c r="BC34" s="42" t="s">
        <v>515</v>
      </c>
      <c r="BD34">
        <v>30</v>
      </c>
      <c r="BI34" s="42" t="s">
        <v>385</v>
      </c>
      <c r="BJ34">
        <v>33</v>
      </c>
      <c r="BK34" s="42" t="s">
        <v>739</v>
      </c>
      <c r="BL34">
        <v>19</v>
      </c>
      <c r="BO34" s="42" t="s">
        <v>621</v>
      </c>
      <c r="BP34">
        <v>75</v>
      </c>
      <c r="BY34" s="42" t="s">
        <v>561</v>
      </c>
      <c r="BZ34">
        <v>33</v>
      </c>
      <c r="CC34" s="42" t="s">
        <v>758</v>
      </c>
      <c r="CD34">
        <v>50</v>
      </c>
      <c r="CE34" s="42" t="s">
        <v>385</v>
      </c>
      <c r="CF34">
        <v>33</v>
      </c>
      <c r="CG34" s="42" t="s">
        <v>739</v>
      </c>
      <c r="CH34">
        <v>19</v>
      </c>
      <c r="CK34" s="42" t="s">
        <v>621</v>
      </c>
      <c r="CL34">
        <v>75</v>
      </c>
      <c r="CU34" s="42" t="s">
        <v>561</v>
      </c>
      <c r="CV34">
        <v>33</v>
      </c>
      <c r="CY34" s="42" t="s">
        <v>758</v>
      </c>
      <c r="CZ34">
        <v>50</v>
      </c>
      <c r="DE34" s="42" t="s">
        <v>385</v>
      </c>
      <c r="DF34">
        <v>33</v>
      </c>
      <c r="DG34" s="42" t="s">
        <v>739</v>
      </c>
      <c r="DH34">
        <v>19</v>
      </c>
      <c r="DK34" s="42" t="s">
        <v>621</v>
      </c>
      <c r="DL34">
        <v>75</v>
      </c>
      <c r="DY34" s="42" t="s">
        <v>561</v>
      </c>
      <c r="DZ34">
        <v>33</v>
      </c>
      <c r="EC34" s="42" t="s">
        <v>758</v>
      </c>
      <c r="ED34">
        <v>50</v>
      </c>
      <c r="EG34" s="42" t="s">
        <v>385</v>
      </c>
      <c r="EH34">
        <v>33</v>
      </c>
      <c r="EI34" s="42" t="s">
        <v>727</v>
      </c>
      <c r="EJ34">
        <v>7</v>
      </c>
      <c r="EM34" s="42" t="s">
        <v>621</v>
      </c>
      <c r="EN34">
        <v>75</v>
      </c>
      <c r="FC34" s="42" t="s">
        <v>561</v>
      </c>
      <c r="FD34">
        <v>33</v>
      </c>
      <c r="FG34" s="42" t="s">
        <v>756</v>
      </c>
      <c r="FH34">
        <v>45</v>
      </c>
      <c r="FK34" s="42" t="s">
        <v>385</v>
      </c>
      <c r="FL34">
        <v>33</v>
      </c>
      <c r="FO34" s="42" t="s">
        <v>621</v>
      </c>
      <c r="FP34">
        <v>75</v>
      </c>
      <c r="GA34" s="42" t="s">
        <v>561</v>
      </c>
      <c r="GB34">
        <v>33</v>
      </c>
      <c r="GE34" s="42" t="s">
        <v>756</v>
      </c>
      <c r="GF34">
        <v>45</v>
      </c>
      <c r="GG34" s="42" t="s">
        <v>385</v>
      </c>
      <c r="GH34">
        <v>33</v>
      </c>
      <c r="GK34" s="42" t="s">
        <v>621</v>
      </c>
      <c r="GL34">
        <v>75</v>
      </c>
      <c r="GW34" s="42" t="s">
        <v>561</v>
      </c>
      <c r="GX34">
        <v>33</v>
      </c>
      <c r="HA34" s="42" t="s">
        <v>756</v>
      </c>
      <c r="HB34">
        <v>45</v>
      </c>
    </row>
    <row r="35" spans="11:210" x14ac:dyDescent="0.25">
      <c r="K35" s="42" t="s">
        <v>478</v>
      </c>
      <c r="L35">
        <v>34</v>
      </c>
      <c r="Q35" s="42" t="s">
        <v>562</v>
      </c>
      <c r="R35">
        <v>34</v>
      </c>
      <c r="S35" s="42" t="s">
        <v>478</v>
      </c>
      <c r="T35">
        <v>34</v>
      </c>
      <c r="Y35" s="42" t="s">
        <v>622</v>
      </c>
      <c r="Z35">
        <v>76</v>
      </c>
      <c r="AA35" s="42" t="s">
        <v>562</v>
      </c>
      <c r="AB35">
        <v>34</v>
      </c>
      <c r="AE35" s="42" t="s">
        <v>526</v>
      </c>
      <c r="AF35">
        <v>18</v>
      </c>
      <c r="AK35" s="42" t="s">
        <v>478</v>
      </c>
      <c r="AL35">
        <v>34</v>
      </c>
      <c r="AM35" s="42" t="s">
        <v>428</v>
      </c>
      <c r="AN35">
        <v>8</v>
      </c>
      <c r="AS35" s="42" t="s">
        <v>622</v>
      </c>
      <c r="AT35">
        <v>76</v>
      </c>
      <c r="AY35" s="42" t="s">
        <v>562</v>
      </c>
      <c r="AZ35">
        <v>34</v>
      </c>
      <c r="BC35" s="42" t="s">
        <v>516</v>
      </c>
      <c r="BD35">
        <v>22</v>
      </c>
      <c r="BI35" s="42" t="s">
        <v>478</v>
      </c>
      <c r="BJ35">
        <v>34</v>
      </c>
      <c r="BK35" s="42" t="s">
        <v>740</v>
      </c>
      <c r="BL35">
        <v>28</v>
      </c>
      <c r="BO35" s="42" t="s">
        <v>622</v>
      </c>
      <c r="BP35">
        <v>76</v>
      </c>
      <c r="BY35" s="42" t="s">
        <v>562</v>
      </c>
      <c r="BZ35">
        <v>34</v>
      </c>
      <c r="CC35" s="42" t="s">
        <v>759</v>
      </c>
      <c r="CD35">
        <v>49</v>
      </c>
      <c r="CE35" s="42" t="s">
        <v>478</v>
      </c>
      <c r="CF35">
        <v>34</v>
      </c>
      <c r="CG35" s="42" t="s">
        <v>740</v>
      </c>
      <c r="CH35">
        <v>28</v>
      </c>
      <c r="CK35" s="42" t="s">
        <v>622</v>
      </c>
      <c r="CL35">
        <v>76</v>
      </c>
      <c r="CU35" s="42" t="s">
        <v>562</v>
      </c>
      <c r="CV35">
        <v>34</v>
      </c>
      <c r="CY35" s="42" t="s">
        <v>759</v>
      </c>
      <c r="CZ35">
        <v>49</v>
      </c>
      <c r="DE35" s="42" t="s">
        <v>478</v>
      </c>
      <c r="DF35">
        <v>34</v>
      </c>
      <c r="DG35" s="42" t="s">
        <v>740</v>
      </c>
      <c r="DH35">
        <v>28</v>
      </c>
      <c r="DK35" s="42" t="s">
        <v>622</v>
      </c>
      <c r="DL35">
        <v>76</v>
      </c>
      <c r="DY35" s="42" t="s">
        <v>562</v>
      </c>
      <c r="DZ35">
        <v>34</v>
      </c>
      <c r="EC35" s="42" t="s">
        <v>759</v>
      </c>
      <c r="ED35">
        <v>49</v>
      </c>
      <c r="EG35" s="42" t="s">
        <v>478</v>
      </c>
      <c r="EH35">
        <v>34</v>
      </c>
      <c r="EI35" s="42" t="s">
        <v>728</v>
      </c>
      <c r="EJ35">
        <v>8</v>
      </c>
      <c r="EM35" s="42" t="s">
        <v>622</v>
      </c>
      <c r="EN35">
        <v>76</v>
      </c>
      <c r="FC35" s="42" t="s">
        <v>562</v>
      </c>
      <c r="FD35">
        <v>34</v>
      </c>
      <c r="FG35" s="42" t="s">
        <v>757</v>
      </c>
      <c r="FH35">
        <v>44</v>
      </c>
      <c r="FK35" s="42" t="s">
        <v>478</v>
      </c>
      <c r="FL35">
        <v>34</v>
      </c>
      <c r="FO35" s="42" t="s">
        <v>622</v>
      </c>
      <c r="FP35">
        <v>76</v>
      </c>
      <c r="GA35" s="42" t="s">
        <v>562</v>
      </c>
      <c r="GB35">
        <v>34</v>
      </c>
      <c r="GE35" s="42" t="s">
        <v>757</v>
      </c>
      <c r="GF35">
        <v>44</v>
      </c>
      <c r="GG35" s="42" t="s">
        <v>478</v>
      </c>
      <c r="GH35">
        <v>34</v>
      </c>
      <c r="GK35" s="42" t="s">
        <v>622</v>
      </c>
      <c r="GL35">
        <v>76</v>
      </c>
      <c r="GW35" s="42" t="s">
        <v>562</v>
      </c>
      <c r="GX35">
        <v>34</v>
      </c>
      <c r="HA35" s="42" t="s">
        <v>757</v>
      </c>
      <c r="HB35">
        <v>44</v>
      </c>
    </row>
    <row r="36" spans="11:210" x14ac:dyDescent="0.25">
      <c r="K36" s="42" t="s">
        <v>390</v>
      </c>
      <c r="L36">
        <v>35</v>
      </c>
      <c r="Q36" s="42" t="s">
        <v>563</v>
      </c>
      <c r="R36">
        <v>35</v>
      </c>
      <c r="S36" s="42" t="s">
        <v>390</v>
      </c>
      <c r="T36">
        <v>35</v>
      </c>
      <c r="Y36" s="42" t="s">
        <v>623</v>
      </c>
      <c r="Z36">
        <v>77</v>
      </c>
      <c r="AA36" s="42" t="s">
        <v>563</v>
      </c>
      <c r="AB36">
        <v>35</v>
      </c>
      <c r="AK36" s="42" t="s">
        <v>390</v>
      </c>
      <c r="AL36">
        <v>35</v>
      </c>
      <c r="AS36" s="42" t="s">
        <v>623</v>
      </c>
      <c r="AT36">
        <v>77</v>
      </c>
      <c r="AY36" s="42" t="s">
        <v>563</v>
      </c>
      <c r="AZ36">
        <v>35</v>
      </c>
      <c r="BC36" s="42" t="s">
        <v>517</v>
      </c>
      <c r="BD36">
        <v>21</v>
      </c>
      <c r="BI36" s="42" t="s">
        <v>390</v>
      </c>
      <c r="BJ36">
        <v>35</v>
      </c>
      <c r="BK36" s="42" t="s">
        <v>741</v>
      </c>
      <c r="BL36">
        <v>20</v>
      </c>
      <c r="BO36" s="42" t="s">
        <v>623</v>
      </c>
      <c r="BP36">
        <v>77</v>
      </c>
      <c r="BY36" s="42" t="s">
        <v>563</v>
      </c>
      <c r="BZ36">
        <v>35</v>
      </c>
      <c r="CC36" s="42" t="s">
        <v>515</v>
      </c>
      <c r="CD36">
        <v>30</v>
      </c>
      <c r="CE36" s="42" t="s">
        <v>390</v>
      </c>
      <c r="CF36">
        <v>35</v>
      </c>
      <c r="CG36" s="42" t="s">
        <v>741</v>
      </c>
      <c r="CH36">
        <v>20</v>
      </c>
      <c r="CK36" s="42" t="s">
        <v>623</v>
      </c>
      <c r="CL36">
        <v>77</v>
      </c>
      <c r="CU36" s="42" t="s">
        <v>563</v>
      </c>
      <c r="CV36">
        <v>35</v>
      </c>
      <c r="CY36" s="42" t="s">
        <v>515</v>
      </c>
      <c r="CZ36">
        <v>30</v>
      </c>
      <c r="DE36" s="42" t="s">
        <v>390</v>
      </c>
      <c r="DF36">
        <v>35</v>
      </c>
      <c r="DG36" s="42" t="s">
        <v>741</v>
      </c>
      <c r="DH36">
        <v>20</v>
      </c>
      <c r="DK36" s="42" t="s">
        <v>623</v>
      </c>
      <c r="DL36">
        <v>77</v>
      </c>
      <c r="DY36" s="42" t="s">
        <v>563</v>
      </c>
      <c r="DZ36">
        <v>35</v>
      </c>
      <c r="EC36" s="42" t="s">
        <v>515</v>
      </c>
      <c r="ED36">
        <v>30</v>
      </c>
      <c r="EG36" s="42" t="s">
        <v>390</v>
      </c>
      <c r="EH36">
        <v>35</v>
      </c>
      <c r="EI36" s="42" t="s">
        <v>729</v>
      </c>
      <c r="EJ36">
        <v>9</v>
      </c>
      <c r="EM36" s="42" t="s">
        <v>623</v>
      </c>
      <c r="EN36">
        <v>77</v>
      </c>
      <c r="FC36" s="42" t="s">
        <v>563</v>
      </c>
      <c r="FD36">
        <v>35</v>
      </c>
      <c r="FG36" s="42" t="s">
        <v>758</v>
      </c>
      <c r="FH36">
        <v>50</v>
      </c>
      <c r="FK36" s="42" t="s">
        <v>390</v>
      </c>
      <c r="FL36">
        <v>35</v>
      </c>
      <c r="FO36" s="42" t="s">
        <v>623</v>
      </c>
      <c r="FP36">
        <v>77</v>
      </c>
      <c r="GA36" s="42" t="s">
        <v>563</v>
      </c>
      <c r="GB36">
        <v>35</v>
      </c>
      <c r="GE36" s="42" t="s">
        <v>758</v>
      </c>
      <c r="GF36">
        <v>50</v>
      </c>
      <c r="GG36" s="42" t="s">
        <v>390</v>
      </c>
      <c r="GH36">
        <v>35</v>
      </c>
      <c r="GK36" s="42" t="s">
        <v>623</v>
      </c>
      <c r="GL36">
        <v>77</v>
      </c>
      <c r="GW36" s="42" t="s">
        <v>563</v>
      </c>
      <c r="GX36">
        <v>35</v>
      </c>
      <c r="HA36" s="42" t="s">
        <v>758</v>
      </c>
      <c r="HB36">
        <v>50</v>
      </c>
    </row>
    <row r="37" spans="11:210" x14ac:dyDescent="0.25">
      <c r="K37" s="42" t="s">
        <v>397</v>
      </c>
      <c r="L37">
        <v>36</v>
      </c>
      <c r="Q37" s="42" t="s">
        <v>564</v>
      </c>
      <c r="R37">
        <v>36</v>
      </c>
      <c r="S37" s="42" t="s">
        <v>397</v>
      </c>
      <c r="T37">
        <v>36</v>
      </c>
      <c r="Y37" s="42" t="s">
        <v>624</v>
      </c>
      <c r="Z37">
        <v>78</v>
      </c>
      <c r="AA37" s="42" t="s">
        <v>564</v>
      </c>
      <c r="AB37">
        <v>36</v>
      </c>
      <c r="AK37" s="42" t="s">
        <v>397</v>
      </c>
      <c r="AL37">
        <v>36</v>
      </c>
      <c r="AS37" s="42" t="s">
        <v>624</v>
      </c>
      <c r="AT37">
        <v>78</v>
      </c>
      <c r="AY37" s="42" t="s">
        <v>564</v>
      </c>
      <c r="AZ37">
        <v>36</v>
      </c>
      <c r="BI37" s="42" t="s">
        <v>397</v>
      </c>
      <c r="BJ37">
        <v>36</v>
      </c>
      <c r="BK37" s="42" t="s">
        <v>742</v>
      </c>
      <c r="BL37">
        <v>21</v>
      </c>
      <c r="BO37" s="42" t="s">
        <v>624</v>
      </c>
      <c r="BP37">
        <v>78</v>
      </c>
      <c r="BY37" s="42" t="s">
        <v>564</v>
      </c>
      <c r="BZ37">
        <v>36</v>
      </c>
      <c r="CC37" s="42" t="s">
        <v>760</v>
      </c>
      <c r="CD37">
        <v>47</v>
      </c>
      <c r="CE37" s="42" t="s">
        <v>397</v>
      </c>
      <c r="CF37">
        <v>36</v>
      </c>
      <c r="CG37" s="42" t="s">
        <v>742</v>
      </c>
      <c r="CH37">
        <v>21</v>
      </c>
      <c r="CK37" s="42" t="s">
        <v>624</v>
      </c>
      <c r="CL37">
        <v>78</v>
      </c>
      <c r="CU37" s="42" t="s">
        <v>564</v>
      </c>
      <c r="CV37">
        <v>36</v>
      </c>
      <c r="CY37" s="42" t="s">
        <v>760</v>
      </c>
      <c r="CZ37">
        <v>47</v>
      </c>
      <c r="DE37" s="42" t="s">
        <v>397</v>
      </c>
      <c r="DF37">
        <v>36</v>
      </c>
      <c r="DG37" s="42" t="s">
        <v>742</v>
      </c>
      <c r="DH37">
        <v>21</v>
      </c>
      <c r="DK37" s="42" t="s">
        <v>624</v>
      </c>
      <c r="DL37">
        <v>78</v>
      </c>
      <c r="DY37" s="42" t="s">
        <v>564</v>
      </c>
      <c r="DZ37">
        <v>36</v>
      </c>
      <c r="EC37" s="42" t="s">
        <v>760</v>
      </c>
      <c r="ED37">
        <v>47</v>
      </c>
      <c r="EG37" s="42" t="s">
        <v>397</v>
      </c>
      <c r="EH37">
        <v>36</v>
      </c>
      <c r="EI37" s="42" t="s">
        <v>730</v>
      </c>
      <c r="EJ37">
        <v>10</v>
      </c>
      <c r="EM37" s="42" t="s">
        <v>624</v>
      </c>
      <c r="EN37">
        <v>78</v>
      </c>
      <c r="FC37" s="42" t="s">
        <v>564</v>
      </c>
      <c r="FD37">
        <v>36</v>
      </c>
      <c r="FG37" s="42" t="s">
        <v>759</v>
      </c>
      <c r="FH37">
        <v>49</v>
      </c>
      <c r="FK37" s="42" t="s">
        <v>397</v>
      </c>
      <c r="FL37">
        <v>36</v>
      </c>
      <c r="FO37" s="42" t="s">
        <v>624</v>
      </c>
      <c r="FP37">
        <v>78</v>
      </c>
      <c r="GA37" s="42" t="s">
        <v>564</v>
      </c>
      <c r="GB37">
        <v>36</v>
      </c>
      <c r="GE37" s="42" t="s">
        <v>759</v>
      </c>
      <c r="GF37">
        <v>49</v>
      </c>
      <c r="GG37" s="42" t="s">
        <v>397</v>
      </c>
      <c r="GH37">
        <v>36</v>
      </c>
      <c r="GK37" s="42" t="s">
        <v>624</v>
      </c>
      <c r="GL37">
        <v>78</v>
      </c>
      <c r="GW37" s="42" t="s">
        <v>564</v>
      </c>
      <c r="GX37">
        <v>36</v>
      </c>
      <c r="HA37" s="42" t="s">
        <v>759</v>
      </c>
      <c r="HB37">
        <v>49</v>
      </c>
    </row>
    <row r="38" spans="11:210" x14ac:dyDescent="0.25">
      <c r="Q38" s="42" t="s">
        <v>565</v>
      </c>
      <c r="R38">
        <v>37</v>
      </c>
      <c r="Y38" s="42" t="s">
        <v>625</v>
      </c>
      <c r="Z38">
        <v>79</v>
      </c>
      <c r="AA38" s="42" t="s">
        <v>565</v>
      </c>
      <c r="AB38">
        <v>37</v>
      </c>
      <c r="AS38" s="42" t="s">
        <v>625</v>
      </c>
      <c r="AT38">
        <v>79</v>
      </c>
      <c r="AY38" s="42" t="s">
        <v>565</v>
      </c>
      <c r="AZ38">
        <v>37</v>
      </c>
      <c r="BK38" s="42" t="s">
        <v>743</v>
      </c>
      <c r="BL38">
        <v>22</v>
      </c>
      <c r="BO38" s="42" t="s">
        <v>625</v>
      </c>
      <c r="BP38">
        <v>79</v>
      </c>
      <c r="BY38" s="42" t="s">
        <v>565</v>
      </c>
      <c r="BZ38">
        <v>37</v>
      </c>
      <c r="CC38" s="42" t="s">
        <v>516</v>
      </c>
      <c r="CD38">
        <v>22</v>
      </c>
      <c r="CG38" s="42" t="s">
        <v>743</v>
      </c>
      <c r="CH38">
        <v>22</v>
      </c>
      <c r="CK38" s="42" t="s">
        <v>625</v>
      </c>
      <c r="CL38">
        <v>79</v>
      </c>
      <c r="CU38" s="42" t="s">
        <v>565</v>
      </c>
      <c r="CV38">
        <v>37</v>
      </c>
      <c r="CY38" s="42" t="s">
        <v>516</v>
      </c>
      <c r="CZ38">
        <v>22</v>
      </c>
      <c r="DG38" s="42" t="s">
        <v>743</v>
      </c>
      <c r="DH38">
        <v>22</v>
      </c>
      <c r="DK38" s="42" t="s">
        <v>625</v>
      </c>
      <c r="DL38">
        <v>79</v>
      </c>
      <c r="DY38" s="42" t="s">
        <v>565</v>
      </c>
      <c r="DZ38">
        <v>37</v>
      </c>
      <c r="EC38" s="42" t="s">
        <v>516</v>
      </c>
      <c r="ED38">
        <v>22</v>
      </c>
      <c r="EI38" s="42" t="s">
        <v>731</v>
      </c>
      <c r="EJ38">
        <v>11</v>
      </c>
      <c r="EM38" s="42" t="s">
        <v>625</v>
      </c>
      <c r="EN38">
        <v>79</v>
      </c>
      <c r="FC38" s="42" t="s">
        <v>565</v>
      </c>
      <c r="FD38">
        <v>37</v>
      </c>
      <c r="FG38" s="42" t="s">
        <v>515</v>
      </c>
      <c r="FH38">
        <v>30</v>
      </c>
      <c r="FO38" s="42" t="s">
        <v>625</v>
      </c>
      <c r="FP38">
        <v>79</v>
      </c>
      <c r="GA38" s="42" t="s">
        <v>565</v>
      </c>
      <c r="GB38">
        <v>37</v>
      </c>
      <c r="GE38" s="42" t="s">
        <v>515</v>
      </c>
      <c r="GF38">
        <v>30</v>
      </c>
      <c r="GK38" s="42" t="s">
        <v>625</v>
      </c>
      <c r="GL38">
        <v>79</v>
      </c>
      <c r="GW38" s="42" t="s">
        <v>565</v>
      </c>
      <c r="GX38">
        <v>37</v>
      </c>
      <c r="HA38" s="42" t="s">
        <v>515</v>
      </c>
      <c r="HB38">
        <v>30</v>
      </c>
    </row>
    <row r="39" spans="11:210" x14ac:dyDescent="0.25">
      <c r="Q39" s="42" t="s">
        <v>566</v>
      </c>
      <c r="R39">
        <v>38</v>
      </c>
      <c r="Y39" s="42" t="s">
        <v>626</v>
      </c>
      <c r="Z39">
        <v>80</v>
      </c>
      <c r="AA39" s="42" t="s">
        <v>566</v>
      </c>
      <c r="AB39">
        <v>38</v>
      </c>
      <c r="AS39" s="42" t="s">
        <v>626</v>
      </c>
      <c r="AT39">
        <v>80</v>
      </c>
      <c r="AY39" s="42" t="s">
        <v>566</v>
      </c>
      <c r="AZ39">
        <v>38</v>
      </c>
      <c r="BK39" s="42" t="s">
        <v>744</v>
      </c>
      <c r="BL39">
        <v>23</v>
      </c>
      <c r="BO39" s="42" t="s">
        <v>626</v>
      </c>
      <c r="BP39">
        <v>80</v>
      </c>
      <c r="BY39" s="42" t="s">
        <v>566</v>
      </c>
      <c r="BZ39">
        <v>38</v>
      </c>
      <c r="CC39" s="42" t="s">
        <v>517</v>
      </c>
      <c r="CD39">
        <v>21</v>
      </c>
      <c r="CG39" s="42" t="s">
        <v>744</v>
      </c>
      <c r="CH39">
        <v>23</v>
      </c>
      <c r="CK39" s="42" t="s">
        <v>626</v>
      </c>
      <c r="CL39">
        <v>80</v>
      </c>
      <c r="CU39" s="42" t="s">
        <v>566</v>
      </c>
      <c r="CV39">
        <v>38</v>
      </c>
      <c r="CY39" s="42" t="s">
        <v>517</v>
      </c>
      <c r="CZ39">
        <v>21</v>
      </c>
      <c r="DG39" s="42" t="s">
        <v>744</v>
      </c>
      <c r="DH39">
        <v>23</v>
      </c>
      <c r="DK39" s="42" t="s">
        <v>626</v>
      </c>
      <c r="DL39">
        <v>80</v>
      </c>
      <c r="DY39" s="42" t="s">
        <v>566</v>
      </c>
      <c r="DZ39">
        <v>38</v>
      </c>
      <c r="EC39" s="42" t="s">
        <v>517</v>
      </c>
      <c r="ED39">
        <v>21</v>
      </c>
      <c r="EI39" s="42" t="s">
        <v>732</v>
      </c>
      <c r="EJ39">
        <v>12</v>
      </c>
      <c r="EM39" s="42" t="s">
        <v>626</v>
      </c>
      <c r="EN39">
        <v>80</v>
      </c>
      <c r="FC39" s="42" t="s">
        <v>566</v>
      </c>
      <c r="FD39">
        <v>38</v>
      </c>
      <c r="FG39" s="42" t="s">
        <v>760</v>
      </c>
      <c r="FH39">
        <v>47</v>
      </c>
      <c r="FO39" s="42" t="s">
        <v>626</v>
      </c>
      <c r="FP39">
        <v>80</v>
      </c>
      <c r="GA39" s="42" t="s">
        <v>566</v>
      </c>
      <c r="GB39">
        <v>38</v>
      </c>
      <c r="GE39" s="42" t="s">
        <v>760</v>
      </c>
      <c r="GF39">
        <v>47</v>
      </c>
      <c r="GK39" s="42" t="s">
        <v>626</v>
      </c>
      <c r="GL39">
        <v>80</v>
      </c>
      <c r="GW39" s="42" t="s">
        <v>566</v>
      </c>
      <c r="GX39">
        <v>38</v>
      </c>
      <c r="HA39" s="42" t="s">
        <v>760</v>
      </c>
      <c r="HB39">
        <v>47</v>
      </c>
    </row>
    <row r="40" spans="11:210" x14ac:dyDescent="0.25">
      <c r="Q40" s="42" t="s">
        <v>567</v>
      </c>
      <c r="R40">
        <v>39</v>
      </c>
      <c r="Y40" s="42" t="s">
        <v>627</v>
      </c>
      <c r="Z40">
        <v>81</v>
      </c>
      <c r="AA40" s="42" t="s">
        <v>567</v>
      </c>
      <c r="AB40">
        <v>39</v>
      </c>
      <c r="AS40" s="42" t="s">
        <v>627</v>
      </c>
      <c r="AT40">
        <v>81</v>
      </c>
      <c r="AY40" s="42" t="s">
        <v>567</v>
      </c>
      <c r="AZ40">
        <v>39</v>
      </c>
      <c r="BK40" s="42" t="s">
        <v>745</v>
      </c>
      <c r="BL40">
        <v>27</v>
      </c>
      <c r="BO40" s="42" t="s">
        <v>627</v>
      </c>
      <c r="BP40">
        <v>81</v>
      </c>
      <c r="BY40" s="42" t="s">
        <v>567</v>
      </c>
      <c r="BZ40">
        <v>39</v>
      </c>
      <c r="CC40" s="42" t="s">
        <v>521</v>
      </c>
      <c r="CD40">
        <v>4</v>
      </c>
      <c r="CG40" s="42" t="s">
        <v>745</v>
      </c>
      <c r="CH40">
        <v>27</v>
      </c>
      <c r="CK40" s="42" t="s">
        <v>627</v>
      </c>
      <c r="CL40">
        <v>81</v>
      </c>
      <c r="CU40" s="42" t="s">
        <v>567</v>
      </c>
      <c r="CV40">
        <v>39</v>
      </c>
      <c r="CY40" s="42" t="s">
        <v>521</v>
      </c>
      <c r="CZ40">
        <v>4</v>
      </c>
      <c r="DG40" s="42" t="s">
        <v>745</v>
      </c>
      <c r="DH40">
        <v>27</v>
      </c>
      <c r="DK40" s="42" t="s">
        <v>627</v>
      </c>
      <c r="DL40">
        <v>81</v>
      </c>
      <c r="DY40" s="42" t="s">
        <v>567</v>
      </c>
      <c r="DZ40">
        <v>39</v>
      </c>
      <c r="EC40" s="42" t="s">
        <v>521</v>
      </c>
      <c r="ED40">
        <v>4</v>
      </c>
      <c r="EI40" s="42" t="s">
        <v>733</v>
      </c>
      <c r="EJ40">
        <v>13</v>
      </c>
      <c r="EM40" s="42" t="s">
        <v>627</v>
      </c>
      <c r="EN40">
        <v>81</v>
      </c>
      <c r="FC40" s="42" t="s">
        <v>567</v>
      </c>
      <c r="FD40">
        <v>39</v>
      </c>
      <c r="FG40" s="42" t="s">
        <v>516</v>
      </c>
      <c r="FH40">
        <v>22</v>
      </c>
      <c r="FO40" s="42" t="s">
        <v>627</v>
      </c>
      <c r="FP40">
        <v>81</v>
      </c>
      <c r="GA40" s="42" t="s">
        <v>567</v>
      </c>
      <c r="GB40">
        <v>39</v>
      </c>
      <c r="GE40" s="42" t="s">
        <v>516</v>
      </c>
      <c r="GF40">
        <v>22</v>
      </c>
      <c r="GK40" s="42" t="s">
        <v>627</v>
      </c>
      <c r="GL40">
        <v>81</v>
      </c>
      <c r="GW40" s="42" t="s">
        <v>567</v>
      </c>
      <c r="GX40">
        <v>39</v>
      </c>
      <c r="HA40" s="42" t="s">
        <v>516</v>
      </c>
      <c r="HB40">
        <v>22</v>
      </c>
    </row>
    <row r="41" spans="11:210" x14ac:dyDescent="0.25">
      <c r="Q41" s="42" t="s">
        <v>568</v>
      </c>
      <c r="R41">
        <v>40</v>
      </c>
      <c r="Y41" s="42" t="s">
        <v>628</v>
      </c>
      <c r="Z41">
        <v>82</v>
      </c>
      <c r="AA41" s="42" t="s">
        <v>568</v>
      </c>
      <c r="AB41">
        <v>40</v>
      </c>
      <c r="AS41" s="42" t="s">
        <v>628</v>
      </c>
      <c r="AT41">
        <v>82</v>
      </c>
      <c r="AY41" s="42" t="s">
        <v>568</v>
      </c>
      <c r="AZ41">
        <v>40</v>
      </c>
      <c r="BK41" s="42" t="s">
        <v>746</v>
      </c>
      <c r="BL41">
        <v>24</v>
      </c>
      <c r="BO41" s="42" t="s">
        <v>628</v>
      </c>
      <c r="BP41">
        <v>82</v>
      </c>
      <c r="BY41" s="42" t="s">
        <v>568</v>
      </c>
      <c r="BZ41">
        <v>40</v>
      </c>
      <c r="CC41" s="42" t="s">
        <v>522</v>
      </c>
      <c r="CD41">
        <v>5</v>
      </c>
      <c r="CG41" s="42" t="s">
        <v>746</v>
      </c>
      <c r="CH41">
        <v>24</v>
      </c>
      <c r="CK41" s="42" t="s">
        <v>628</v>
      </c>
      <c r="CL41">
        <v>82</v>
      </c>
      <c r="CU41" s="42" t="s">
        <v>568</v>
      </c>
      <c r="CV41">
        <v>40</v>
      </c>
      <c r="CY41" s="42" t="s">
        <v>522</v>
      </c>
      <c r="CZ41">
        <v>5</v>
      </c>
      <c r="DG41" s="42" t="s">
        <v>746</v>
      </c>
      <c r="DH41">
        <v>24</v>
      </c>
      <c r="DK41" s="42" t="s">
        <v>628</v>
      </c>
      <c r="DL41">
        <v>82</v>
      </c>
      <c r="DY41" s="42" t="s">
        <v>568</v>
      </c>
      <c r="DZ41">
        <v>40</v>
      </c>
      <c r="EC41" s="42" t="s">
        <v>522</v>
      </c>
      <c r="ED41">
        <v>5</v>
      </c>
      <c r="EI41" s="42" t="s">
        <v>734</v>
      </c>
      <c r="EJ41">
        <v>14</v>
      </c>
      <c r="EM41" s="42" t="s">
        <v>628</v>
      </c>
      <c r="EN41">
        <v>82</v>
      </c>
      <c r="FC41" s="42" t="s">
        <v>568</v>
      </c>
      <c r="FD41">
        <v>40</v>
      </c>
      <c r="FG41" s="42" t="s">
        <v>517</v>
      </c>
      <c r="FH41">
        <v>21</v>
      </c>
      <c r="FO41" s="42" t="s">
        <v>628</v>
      </c>
      <c r="FP41">
        <v>82</v>
      </c>
      <c r="GA41" s="42" t="s">
        <v>568</v>
      </c>
      <c r="GB41">
        <v>40</v>
      </c>
      <c r="GE41" s="42" t="s">
        <v>517</v>
      </c>
      <c r="GF41">
        <v>21</v>
      </c>
      <c r="GK41" s="42" t="s">
        <v>628</v>
      </c>
      <c r="GL41">
        <v>82</v>
      </c>
      <c r="GW41" s="42" t="s">
        <v>568</v>
      </c>
      <c r="GX41">
        <v>40</v>
      </c>
      <c r="HA41" s="42" t="s">
        <v>517</v>
      </c>
      <c r="HB41">
        <v>21</v>
      </c>
    </row>
    <row r="42" spans="11:210" x14ac:dyDescent="0.25">
      <c r="Q42" s="42" t="s">
        <v>569</v>
      </c>
      <c r="R42">
        <v>41</v>
      </c>
      <c r="Y42" s="42" t="s">
        <v>629</v>
      </c>
      <c r="Z42">
        <v>83</v>
      </c>
      <c r="AA42" s="42" t="s">
        <v>569</v>
      </c>
      <c r="AB42">
        <v>41</v>
      </c>
      <c r="AS42" s="42" t="s">
        <v>629</v>
      </c>
      <c r="AT42">
        <v>83</v>
      </c>
      <c r="AY42" s="42" t="s">
        <v>569</v>
      </c>
      <c r="AZ42">
        <v>41</v>
      </c>
      <c r="BK42" s="42" t="s">
        <v>747</v>
      </c>
      <c r="BL42">
        <v>25</v>
      </c>
      <c r="BO42" s="42" t="s">
        <v>629</v>
      </c>
      <c r="BP42">
        <v>83</v>
      </c>
      <c r="BY42" s="42" t="s">
        <v>569</v>
      </c>
      <c r="BZ42">
        <v>41</v>
      </c>
      <c r="CC42" s="42" t="s">
        <v>523</v>
      </c>
      <c r="CD42">
        <v>12</v>
      </c>
      <c r="CG42" s="42" t="s">
        <v>747</v>
      </c>
      <c r="CH42">
        <v>25</v>
      </c>
      <c r="CK42" s="42" t="s">
        <v>629</v>
      </c>
      <c r="CL42">
        <v>83</v>
      </c>
      <c r="CU42" s="42" t="s">
        <v>569</v>
      </c>
      <c r="CV42">
        <v>41</v>
      </c>
      <c r="CY42" s="42" t="s">
        <v>523</v>
      </c>
      <c r="CZ42">
        <v>12</v>
      </c>
      <c r="DG42" s="42" t="s">
        <v>747</v>
      </c>
      <c r="DH42">
        <v>25</v>
      </c>
      <c r="DK42" s="42" t="s">
        <v>629</v>
      </c>
      <c r="DL42">
        <v>83</v>
      </c>
      <c r="DY42" s="42" t="s">
        <v>569</v>
      </c>
      <c r="DZ42">
        <v>41</v>
      </c>
      <c r="EC42" s="42" t="s">
        <v>523</v>
      </c>
      <c r="ED42">
        <v>12</v>
      </c>
      <c r="EI42" s="42" t="s">
        <v>735</v>
      </c>
      <c r="EJ42">
        <v>15</v>
      </c>
      <c r="EM42" s="42" t="s">
        <v>629</v>
      </c>
      <c r="EN42">
        <v>83</v>
      </c>
      <c r="FC42" s="42" t="s">
        <v>569</v>
      </c>
      <c r="FD42">
        <v>41</v>
      </c>
      <c r="FG42" s="42" t="s">
        <v>521</v>
      </c>
      <c r="FH42">
        <v>4</v>
      </c>
      <c r="FO42" s="42" t="s">
        <v>629</v>
      </c>
      <c r="FP42">
        <v>83</v>
      </c>
      <c r="GA42" s="42" t="s">
        <v>569</v>
      </c>
      <c r="GB42">
        <v>41</v>
      </c>
      <c r="GE42" s="42" t="s">
        <v>521</v>
      </c>
      <c r="GF42">
        <v>4</v>
      </c>
      <c r="GK42" s="42" t="s">
        <v>629</v>
      </c>
      <c r="GL42">
        <v>83</v>
      </c>
      <c r="GW42" s="42" t="s">
        <v>569</v>
      </c>
      <c r="GX42">
        <v>41</v>
      </c>
      <c r="HA42" s="42" t="s">
        <v>521</v>
      </c>
      <c r="HB42">
        <v>4</v>
      </c>
    </row>
    <row r="43" spans="11:210" x14ac:dyDescent="0.25">
      <c r="Q43" s="42" t="s">
        <v>570</v>
      </c>
      <c r="R43">
        <v>42</v>
      </c>
      <c r="Y43" s="42" t="s">
        <v>630</v>
      </c>
      <c r="Z43">
        <v>84</v>
      </c>
      <c r="AA43" s="42" t="s">
        <v>570</v>
      </c>
      <c r="AB43">
        <v>42</v>
      </c>
      <c r="AS43" s="42" t="s">
        <v>630</v>
      </c>
      <c r="AT43">
        <v>84</v>
      </c>
      <c r="AY43" s="42" t="s">
        <v>570</v>
      </c>
      <c r="AZ43">
        <v>42</v>
      </c>
      <c r="BK43" s="42" t="s">
        <v>408</v>
      </c>
      <c r="BL43">
        <v>29</v>
      </c>
      <c r="BO43" s="42" t="s">
        <v>630</v>
      </c>
      <c r="BP43">
        <v>84</v>
      </c>
      <c r="BY43" s="42" t="s">
        <v>570</v>
      </c>
      <c r="BZ43">
        <v>42</v>
      </c>
      <c r="CC43" s="42" t="s">
        <v>524</v>
      </c>
      <c r="CD43">
        <v>13</v>
      </c>
      <c r="CG43" s="42" t="s">
        <v>408</v>
      </c>
      <c r="CH43">
        <v>29</v>
      </c>
      <c r="CK43" s="42" t="s">
        <v>630</v>
      </c>
      <c r="CL43">
        <v>84</v>
      </c>
      <c r="CU43" s="42" t="s">
        <v>570</v>
      </c>
      <c r="CV43">
        <v>42</v>
      </c>
      <c r="CY43" s="42" t="s">
        <v>524</v>
      </c>
      <c r="CZ43">
        <v>13</v>
      </c>
      <c r="DG43" s="42" t="s">
        <v>408</v>
      </c>
      <c r="DH43">
        <v>29</v>
      </c>
      <c r="DK43" s="42" t="s">
        <v>630</v>
      </c>
      <c r="DL43">
        <v>84</v>
      </c>
      <c r="DY43" s="42" t="s">
        <v>570</v>
      </c>
      <c r="DZ43">
        <v>42</v>
      </c>
      <c r="EC43" s="42" t="s">
        <v>524</v>
      </c>
      <c r="ED43">
        <v>13</v>
      </c>
      <c r="EI43" s="42" t="s">
        <v>736</v>
      </c>
      <c r="EJ43">
        <v>16</v>
      </c>
      <c r="EM43" s="42" t="s">
        <v>630</v>
      </c>
      <c r="EN43">
        <v>84</v>
      </c>
      <c r="FC43" s="42" t="s">
        <v>570</v>
      </c>
      <c r="FD43">
        <v>42</v>
      </c>
      <c r="FG43" s="42" t="s">
        <v>522</v>
      </c>
      <c r="FH43">
        <v>5</v>
      </c>
      <c r="FO43" s="42" t="s">
        <v>630</v>
      </c>
      <c r="FP43">
        <v>84</v>
      </c>
      <c r="GA43" s="42" t="s">
        <v>570</v>
      </c>
      <c r="GB43">
        <v>42</v>
      </c>
      <c r="GE43" s="42" t="s">
        <v>522</v>
      </c>
      <c r="GF43">
        <v>5</v>
      </c>
      <c r="GK43" s="42" t="s">
        <v>630</v>
      </c>
      <c r="GL43">
        <v>84</v>
      </c>
      <c r="GW43" s="42" t="s">
        <v>570</v>
      </c>
      <c r="GX43">
        <v>42</v>
      </c>
      <c r="HA43" s="42" t="s">
        <v>522</v>
      </c>
      <c r="HB43">
        <v>5</v>
      </c>
    </row>
    <row r="44" spans="11:210" x14ac:dyDescent="0.25">
      <c r="Q44" s="42" t="s">
        <v>571</v>
      </c>
      <c r="R44">
        <v>43</v>
      </c>
      <c r="Y44" s="42" t="s">
        <v>631</v>
      </c>
      <c r="Z44">
        <v>85</v>
      </c>
      <c r="AA44" s="42" t="s">
        <v>571</v>
      </c>
      <c r="AB44">
        <v>43</v>
      </c>
      <c r="AS44" s="42" t="s">
        <v>631</v>
      </c>
      <c r="AT44">
        <v>85</v>
      </c>
      <c r="AY44" s="42" t="s">
        <v>571</v>
      </c>
      <c r="AZ44">
        <v>43</v>
      </c>
      <c r="BK44" s="42" t="s">
        <v>748</v>
      </c>
      <c r="BL44">
        <v>26</v>
      </c>
      <c r="BO44" s="42" t="s">
        <v>631</v>
      </c>
      <c r="BP44">
        <v>85</v>
      </c>
      <c r="BY44" s="42" t="s">
        <v>571</v>
      </c>
      <c r="BZ44">
        <v>43</v>
      </c>
      <c r="CC44" s="42" t="s">
        <v>525</v>
      </c>
      <c r="CD44">
        <v>2</v>
      </c>
      <c r="CG44" s="42" t="s">
        <v>748</v>
      </c>
      <c r="CH44">
        <v>26</v>
      </c>
      <c r="CK44" s="42" t="s">
        <v>631</v>
      </c>
      <c r="CL44">
        <v>85</v>
      </c>
      <c r="CU44" s="42" t="s">
        <v>571</v>
      </c>
      <c r="CV44">
        <v>43</v>
      </c>
      <c r="CY44" s="42" t="s">
        <v>525</v>
      </c>
      <c r="CZ44">
        <v>2</v>
      </c>
      <c r="DG44" s="42" t="s">
        <v>748</v>
      </c>
      <c r="DH44">
        <v>26</v>
      </c>
      <c r="DK44" s="42" t="s">
        <v>631</v>
      </c>
      <c r="DL44">
        <v>85</v>
      </c>
      <c r="DY44" s="42" t="s">
        <v>571</v>
      </c>
      <c r="DZ44">
        <v>43</v>
      </c>
      <c r="EC44" s="42" t="s">
        <v>525</v>
      </c>
      <c r="ED44">
        <v>2</v>
      </c>
      <c r="EI44" s="42" t="s">
        <v>737</v>
      </c>
      <c r="EJ44">
        <v>17</v>
      </c>
      <c r="EM44" s="42" t="s">
        <v>631</v>
      </c>
      <c r="EN44">
        <v>85</v>
      </c>
      <c r="FC44" s="42" t="s">
        <v>571</v>
      </c>
      <c r="FD44">
        <v>43</v>
      </c>
      <c r="FG44" s="42" t="s">
        <v>523</v>
      </c>
      <c r="FH44">
        <v>12</v>
      </c>
      <c r="FO44" s="42" t="s">
        <v>631</v>
      </c>
      <c r="FP44">
        <v>85</v>
      </c>
      <c r="GA44" s="42" t="s">
        <v>571</v>
      </c>
      <c r="GB44">
        <v>43</v>
      </c>
      <c r="GE44" s="42" t="s">
        <v>523</v>
      </c>
      <c r="GF44">
        <v>12</v>
      </c>
      <c r="GK44" s="42" t="s">
        <v>631</v>
      </c>
      <c r="GL44">
        <v>85</v>
      </c>
      <c r="GW44" s="42" t="s">
        <v>571</v>
      </c>
      <c r="GX44">
        <v>43</v>
      </c>
      <c r="HA44" s="42" t="s">
        <v>523</v>
      </c>
      <c r="HB44">
        <v>12</v>
      </c>
    </row>
    <row r="45" spans="11:210" x14ac:dyDescent="0.25">
      <c r="Q45" s="42" t="s">
        <v>572</v>
      </c>
      <c r="R45">
        <v>44</v>
      </c>
      <c r="Y45" s="42" t="s">
        <v>632</v>
      </c>
      <c r="Z45">
        <v>86</v>
      </c>
      <c r="AA45" s="42" t="s">
        <v>572</v>
      </c>
      <c r="AB45">
        <v>44</v>
      </c>
      <c r="AS45" s="42" t="s">
        <v>632</v>
      </c>
      <c r="AT45">
        <v>86</v>
      </c>
      <c r="AY45" s="42" t="s">
        <v>572</v>
      </c>
      <c r="AZ45">
        <v>44</v>
      </c>
      <c r="BO45" s="42" t="s">
        <v>632</v>
      </c>
      <c r="BP45">
        <v>86</v>
      </c>
      <c r="BY45" s="42" t="s">
        <v>572</v>
      </c>
      <c r="BZ45">
        <v>44</v>
      </c>
      <c r="CC45" s="42" t="s">
        <v>526</v>
      </c>
      <c r="CD45">
        <v>18</v>
      </c>
      <c r="CK45" s="42" t="s">
        <v>632</v>
      </c>
      <c r="CL45">
        <v>86</v>
      </c>
      <c r="CU45" s="42" t="s">
        <v>572</v>
      </c>
      <c r="CV45">
        <v>44</v>
      </c>
      <c r="CY45" s="42" t="s">
        <v>526</v>
      </c>
      <c r="CZ45">
        <v>18</v>
      </c>
      <c r="DK45" s="42" t="s">
        <v>632</v>
      </c>
      <c r="DL45">
        <v>86</v>
      </c>
      <c r="DY45" s="42" t="s">
        <v>572</v>
      </c>
      <c r="DZ45">
        <v>44</v>
      </c>
      <c r="EC45" s="42" t="s">
        <v>526</v>
      </c>
      <c r="ED45">
        <v>18</v>
      </c>
      <c r="EI45" s="42" t="s">
        <v>738</v>
      </c>
      <c r="EJ45">
        <v>18</v>
      </c>
      <c r="EM45" s="42" t="s">
        <v>632</v>
      </c>
      <c r="EN45">
        <v>86</v>
      </c>
      <c r="FC45" s="42" t="s">
        <v>572</v>
      </c>
      <c r="FD45">
        <v>44</v>
      </c>
      <c r="FG45" s="42" t="s">
        <v>524</v>
      </c>
      <c r="FH45">
        <v>13</v>
      </c>
      <c r="FO45" s="42" t="s">
        <v>632</v>
      </c>
      <c r="FP45">
        <v>86</v>
      </c>
      <c r="GA45" s="42" t="s">
        <v>572</v>
      </c>
      <c r="GB45">
        <v>44</v>
      </c>
      <c r="GE45" s="42" t="s">
        <v>524</v>
      </c>
      <c r="GF45">
        <v>13</v>
      </c>
      <c r="GK45" s="42" t="s">
        <v>632</v>
      </c>
      <c r="GL45">
        <v>86</v>
      </c>
      <c r="GW45" s="42" t="s">
        <v>572</v>
      </c>
      <c r="GX45">
        <v>44</v>
      </c>
      <c r="HA45" s="42" t="s">
        <v>524</v>
      </c>
      <c r="HB45">
        <v>13</v>
      </c>
    </row>
    <row r="46" spans="11:210" x14ac:dyDescent="0.25">
      <c r="Q46" s="42" t="s">
        <v>573</v>
      </c>
      <c r="R46">
        <v>45</v>
      </c>
      <c r="Y46" s="42" t="s">
        <v>633</v>
      </c>
      <c r="Z46">
        <v>87</v>
      </c>
      <c r="AA46" s="42" t="s">
        <v>573</v>
      </c>
      <c r="AB46">
        <v>45</v>
      </c>
      <c r="AS46" s="42" t="s">
        <v>633</v>
      </c>
      <c r="AT46">
        <v>87</v>
      </c>
      <c r="AY46" s="42" t="s">
        <v>573</v>
      </c>
      <c r="AZ46">
        <v>45</v>
      </c>
      <c r="BO46" s="42" t="s">
        <v>633</v>
      </c>
      <c r="BP46">
        <v>87</v>
      </c>
      <c r="BY46" s="42" t="s">
        <v>573</v>
      </c>
      <c r="BZ46">
        <v>45</v>
      </c>
      <c r="CK46" s="42" t="s">
        <v>633</v>
      </c>
      <c r="CL46">
        <v>87</v>
      </c>
      <c r="CU46" s="42" t="s">
        <v>573</v>
      </c>
      <c r="CV46">
        <v>45</v>
      </c>
      <c r="DK46" s="42" t="s">
        <v>633</v>
      </c>
      <c r="DL46">
        <v>87</v>
      </c>
      <c r="DY46" s="42" t="s">
        <v>573</v>
      </c>
      <c r="DZ46">
        <v>45</v>
      </c>
      <c r="EI46" s="42" t="s">
        <v>739</v>
      </c>
      <c r="EJ46">
        <v>19</v>
      </c>
      <c r="EM46" s="42" t="s">
        <v>633</v>
      </c>
      <c r="EN46">
        <v>87</v>
      </c>
      <c r="FC46" s="42" t="s">
        <v>573</v>
      </c>
      <c r="FD46">
        <v>45</v>
      </c>
      <c r="FG46" s="42" t="s">
        <v>525</v>
      </c>
      <c r="FH46">
        <v>2</v>
      </c>
      <c r="FO46" s="42" t="s">
        <v>633</v>
      </c>
      <c r="FP46">
        <v>87</v>
      </c>
      <c r="GA46" s="42" t="s">
        <v>573</v>
      </c>
      <c r="GB46">
        <v>45</v>
      </c>
      <c r="GE46" s="42" t="s">
        <v>525</v>
      </c>
      <c r="GF46">
        <v>2</v>
      </c>
      <c r="GK46" s="42" t="s">
        <v>633</v>
      </c>
      <c r="GL46">
        <v>87</v>
      </c>
      <c r="GW46" s="42" t="s">
        <v>573</v>
      </c>
      <c r="GX46">
        <v>45</v>
      </c>
      <c r="HA46" s="42" t="s">
        <v>525</v>
      </c>
      <c r="HB46">
        <v>2</v>
      </c>
    </row>
    <row r="47" spans="11:210" x14ac:dyDescent="0.25">
      <c r="Q47" s="42" t="s">
        <v>574</v>
      </c>
      <c r="R47">
        <v>46</v>
      </c>
      <c r="Y47" s="42" t="s">
        <v>634</v>
      </c>
      <c r="Z47">
        <v>88</v>
      </c>
      <c r="AA47" s="42" t="s">
        <v>574</v>
      </c>
      <c r="AB47">
        <v>46</v>
      </c>
      <c r="AS47" s="42" t="s">
        <v>634</v>
      </c>
      <c r="AT47">
        <v>88</v>
      </c>
      <c r="AY47" s="42" t="s">
        <v>574</v>
      </c>
      <c r="AZ47">
        <v>46</v>
      </c>
      <c r="BO47" s="42" t="s">
        <v>634</v>
      </c>
      <c r="BP47">
        <v>88</v>
      </c>
      <c r="BY47" s="42" t="s">
        <v>574</v>
      </c>
      <c r="BZ47">
        <v>46</v>
      </c>
      <c r="CK47" s="42" t="s">
        <v>634</v>
      </c>
      <c r="CL47">
        <v>88</v>
      </c>
      <c r="CU47" s="42" t="s">
        <v>574</v>
      </c>
      <c r="CV47">
        <v>46</v>
      </c>
      <c r="DK47" s="42" t="s">
        <v>634</v>
      </c>
      <c r="DL47">
        <v>88</v>
      </c>
      <c r="DY47" s="42" t="s">
        <v>574</v>
      </c>
      <c r="DZ47">
        <v>46</v>
      </c>
      <c r="EI47" s="42" t="s">
        <v>740</v>
      </c>
      <c r="EJ47">
        <v>28</v>
      </c>
      <c r="EM47" s="42" t="s">
        <v>634</v>
      </c>
      <c r="EN47">
        <v>88</v>
      </c>
      <c r="FC47" s="42" t="s">
        <v>574</v>
      </c>
      <c r="FD47">
        <v>46</v>
      </c>
      <c r="FG47" s="42" t="s">
        <v>526</v>
      </c>
      <c r="FH47">
        <v>18</v>
      </c>
      <c r="FO47" s="42" t="s">
        <v>634</v>
      </c>
      <c r="FP47">
        <v>88</v>
      </c>
      <c r="GA47" s="42" t="s">
        <v>574</v>
      </c>
      <c r="GB47">
        <v>46</v>
      </c>
      <c r="GE47" s="42" t="s">
        <v>526</v>
      </c>
      <c r="GF47">
        <v>18</v>
      </c>
      <c r="GK47" s="42" t="s">
        <v>634</v>
      </c>
      <c r="GL47">
        <v>88</v>
      </c>
      <c r="GW47" s="42" t="s">
        <v>574</v>
      </c>
      <c r="GX47">
        <v>46</v>
      </c>
      <c r="HA47" s="42" t="s">
        <v>526</v>
      </c>
      <c r="HB47">
        <v>18</v>
      </c>
    </row>
    <row r="48" spans="11:210" x14ac:dyDescent="0.25">
      <c r="Q48" s="42" t="s">
        <v>575</v>
      </c>
      <c r="R48">
        <v>47</v>
      </c>
      <c r="Y48" s="42" t="s">
        <v>635</v>
      </c>
      <c r="Z48">
        <v>89</v>
      </c>
      <c r="AA48" s="42" t="s">
        <v>575</v>
      </c>
      <c r="AB48">
        <v>47</v>
      </c>
      <c r="AS48" s="42" t="s">
        <v>635</v>
      </c>
      <c r="AT48">
        <v>89</v>
      </c>
      <c r="AY48" s="42" t="s">
        <v>575</v>
      </c>
      <c r="AZ48">
        <v>47</v>
      </c>
      <c r="BO48" s="42" t="s">
        <v>635</v>
      </c>
      <c r="BP48">
        <v>89</v>
      </c>
      <c r="BY48" s="42" t="s">
        <v>575</v>
      </c>
      <c r="BZ48">
        <v>47</v>
      </c>
      <c r="CK48" s="42" t="s">
        <v>635</v>
      </c>
      <c r="CL48">
        <v>89</v>
      </c>
      <c r="CU48" s="42" t="s">
        <v>575</v>
      </c>
      <c r="CV48">
        <v>47</v>
      </c>
      <c r="DK48" s="42" t="s">
        <v>635</v>
      </c>
      <c r="DL48">
        <v>89</v>
      </c>
      <c r="DY48" s="42" t="s">
        <v>575</v>
      </c>
      <c r="DZ48">
        <v>47</v>
      </c>
      <c r="EI48" s="42" t="s">
        <v>741</v>
      </c>
      <c r="EJ48">
        <v>20</v>
      </c>
      <c r="EM48" s="42" t="s">
        <v>635</v>
      </c>
      <c r="EN48">
        <v>89</v>
      </c>
      <c r="FC48" s="42" t="s">
        <v>575</v>
      </c>
      <c r="FD48">
        <v>47</v>
      </c>
      <c r="FO48" s="42" t="s">
        <v>635</v>
      </c>
      <c r="FP48">
        <v>89</v>
      </c>
      <c r="GA48" s="42" t="s">
        <v>575</v>
      </c>
      <c r="GB48">
        <v>47</v>
      </c>
      <c r="GK48" s="42" t="s">
        <v>635</v>
      </c>
      <c r="GL48">
        <v>89</v>
      </c>
      <c r="GW48" s="42" t="s">
        <v>575</v>
      </c>
      <c r="GX48">
        <v>47</v>
      </c>
    </row>
    <row r="49" spans="17:206" x14ac:dyDescent="0.25">
      <c r="Q49" s="42" t="s">
        <v>576</v>
      </c>
      <c r="R49">
        <v>48</v>
      </c>
      <c r="Y49" s="42" t="s">
        <v>636</v>
      </c>
      <c r="Z49">
        <v>90</v>
      </c>
      <c r="AA49" s="42" t="s">
        <v>576</v>
      </c>
      <c r="AB49">
        <v>48</v>
      </c>
      <c r="AS49" s="42" t="s">
        <v>636</v>
      </c>
      <c r="AT49">
        <v>90</v>
      </c>
      <c r="AY49" s="42" t="s">
        <v>576</v>
      </c>
      <c r="AZ49">
        <v>48</v>
      </c>
      <c r="BO49" s="42" t="s">
        <v>636</v>
      </c>
      <c r="BP49">
        <v>90</v>
      </c>
      <c r="BY49" s="42" t="s">
        <v>576</v>
      </c>
      <c r="BZ49">
        <v>48</v>
      </c>
      <c r="CK49" s="42" t="s">
        <v>636</v>
      </c>
      <c r="CL49">
        <v>90</v>
      </c>
      <c r="CU49" s="42" t="s">
        <v>576</v>
      </c>
      <c r="CV49">
        <v>48</v>
      </c>
      <c r="DK49" s="42" t="s">
        <v>636</v>
      </c>
      <c r="DL49">
        <v>90</v>
      </c>
      <c r="DY49" s="42" t="s">
        <v>576</v>
      </c>
      <c r="DZ49">
        <v>48</v>
      </c>
      <c r="EI49" s="42" t="s">
        <v>742</v>
      </c>
      <c r="EJ49">
        <v>21</v>
      </c>
      <c r="EM49" s="42" t="s">
        <v>636</v>
      </c>
      <c r="EN49">
        <v>90</v>
      </c>
      <c r="FC49" s="42" t="s">
        <v>576</v>
      </c>
      <c r="FD49">
        <v>48</v>
      </c>
      <c r="FO49" s="42" t="s">
        <v>636</v>
      </c>
      <c r="FP49">
        <v>90</v>
      </c>
      <c r="GA49" s="42" t="s">
        <v>576</v>
      </c>
      <c r="GB49">
        <v>48</v>
      </c>
      <c r="GK49" s="42" t="s">
        <v>636</v>
      </c>
      <c r="GL49">
        <v>90</v>
      </c>
      <c r="GW49" s="42" t="s">
        <v>576</v>
      </c>
      <c r="GX49">
        <v>48</v>
      </c>
    </row>
    <row r="50" spans="17:206" x14ac:dyDescent="0.25">
      <c r="Q50" s="42" t="s">
        <v>577</v>
      </c>
      <c r="R50">
        <v>49</v>
      </c>
      <c r="Y50" s="42" t="s">
        <v>637</v>
      </c>
      <c r="Z50">
        <v>91</v>
      </c>
      <c r="AA50" s="42" t="s">
        <v>577</v>
      </c>
      <c r="AB50">
        <v>49</v>
      </c>
      <c r="AS50" s="42" t="s">
        <v>637</v>
      </c>
      <c r="AT50">
        <v>91</v>
      </c>
      <c r="AY50" s="42" t="s">
        <v>577</v>
      </c>
      <c r="AZ50">
        <v>49</v>
      </c>
      <c r="BO50" s="42" t="s">
        <v>637</v>
      </c>
      <c r="BP50">
        <v>91</v>
      </c>
      <c r="BY50" s="42" t="s">
        <v>577</v>
      </c>
      <c r="BZ50">
        <v>49</v>
      </c>
      <c r="CK50" s="42" t="s">
        <v>637</v>
      </c>
      <c r="CL50">
        <v>91</v>
      </c>
      <c r="CU50" s="42" t="s">
        <v>577</v>
      </c>
      <c r="CV50">
        <v>49</v>
      </c>
      <c r="DK50" s="42" t="s">
        <v>637</v>
      </c>
      <c r="DL50">
        <v>91</v>
      </c>
      <c r="DY50" s="42" t="s">
        <v>577</v>
      </c>
      <c r="DZ50">
        <v>49</v>
      </c>
      <c r="EI50" s="42" t="s">
        <v>743</v>
      </c>
      <c r="EJ50">
        <v>22</v>
      </c>
      <c r="EM50" s="42" t="s">
        <v>637</v>
      </c>
      <c r="EN50">
        <v>91</v>
      </c>
      <c r="FC50" s="42" t="s">
        <v>577</v>
      </c>
      <c r="FD50">
        <v>49</v>
      </c>
      <c r="FO50" s="42" t="s">
        <v>637</v>
      </c>
      <c r="FP50">
        <v>91</v>
      </c>
      <c r="GA50" s="42" t="s">
        <v>577</v>
      </c>
      <c r="GB50">
        <v>49</v>
      </c>
      <c r="GK50" s="42" t="s">
        <v>637</v>
      </c>
      <c r="GL50">
        <v>91</v>
      </c>
      <c r="GW50" s="42" t="s">
        <v>577</v>
      </c>
      <c r="GX50">
        <v>49</v>
      </c>
    </row>
    <row r="51" spans="17:206" x14ac:dyDescent="0.25">
      <c r="Q51" s="42" t="s">
        <v>578</v>
      </c>
      <c r="R51">
        <v>50</v>
      </c>
      <c r="Y51" s="42" t="s">
        <v>638</v>
      </c>
      <c r="Z51">
        <v>92</v>
      </c>
      <c r="AA51" s="42" t="s">
        <v>578</v>
      </c>
      <c r="AB51">
        <v>50</v>
      </c>
      <c r="AS51" s="42" t="s">
        <v>638</v>
      </c>
      <c r="AT51">
        <v>92</v>
      </c>
      <c r="AY51" s="42" t="s">
        <v>578</v>
      </c>
      <c r="AZ51">
        <v>50</v>
      </c>
      <c r="BO51" s="42" t="s">
        <v>638</v>
      </c>
      <c r="BP51">
        <v>92</v>
      </c>
      <c r="BY51" s="42" t="s">
        <v>578</v>
      </c>
      <c r="BZ51">
        <v>50</v>
      </c>
      <c r="CK51" s="42" t="s">
        <v>638</v>
      </c>
      <c r="CL51">
        <v>92</v>
      </c>
      <c r="CU51" s="42" t="s">
        <v>578</v>
      </c>
      <c r="CV51">
        <v>50</v>
      </c>
      <c r="DK51" s="42" t="s">
        <v>638</v>
      </c>
      <c r="DL51">
        <v>92</v>
      </c>
      <c r="DY51" s="42" t="s">
        <v>578</v>
      </c>
      <c r="DZ51">
        <v>50</v>
      </c>
      <c r="EI51" s="42" t="s">
        <v>744</v>
      </c>
      <c r="EJ51">
        <v>23</v>
      </c>
      <c r="EM51" s="42" t="s">
        <v>638</v>
      </c>
      <c r="EN51">
        <v>92</v>
      </c>
      <c r="FC51" s="42" t="s">
        <v>578</v>
      </c>
      <c r="FD51">
        <v>50</v>
      </c>
      <c r="FO51" s="42" t="s">
        <v>638</v>
      </c>
      <c r="FP51">
        <v>92</v>
      </c>
      <c r="GA51" s="42" t="s">
        <v>578</v>
      </c>
      <c r="GB51">
        <v>50</v>
      </c>
      <c r="GK51" s="42" t="s">
        <v>638</v>
      </c>
      <c r="GL51">
        <v>92</v>
      </c>
      <c r="GW51" s="42" t="s">
        <v>578</v>
      </c>
      <c r="GX51">
        <v>50</v>
      </c>
    </row>
    <row r="52" spans="17:206" x14ac:dyDescent="0.25">
      <c r="Q52" s="42" t="s">
        <v>579</v>
      </c>
      <c r="R52">
        <v>51</v>
      </c>
      <c r="Y52" s="42" t="s">
        <v>639</v>
      </c>
      <c r="Z52">
        <v>93</v>
      </c>
      <c r="AA52" s="42" t="s">
        <v>579</v>
      </c>
      <c r="AB52">
        <v>51</v>
      </c>
      <c r="AS52" s="42" t="s">
        <v>639</v>
      </c>
      <c r="AT52">
        <v>93</v>
      </c>
      <c r="AY52" s="42" t="s">
        <v>579</v>
      </c>
      <c r="AZ52">
        <v>51</v>
      </c>
      <c r="BO52" s="42" t="s">
        <v>639</v>
      </c>
      <c r="BP52">
        <v>93</v>
      </c>
      <c r="BY52" s="42" t="s">
        <v>579</v>
      </c>
      <c r="BZ52">
        <v>51</v>
      </c>
      <c r="CK52" s="42" t="s">
        <v>639</v>
      </c>
      <c r="CL52">
        <v>93</v>
      </c>
      <c r="CU52" s="42" t="s">
        <v>579</v>
      </c>
      <c r="CV52">
        <v>51</v>
      </c>
      <c r="DK52" s="42" t="s">
        <v>639</v>
      </c>
      <c r="DL52">
        <v>93</v>
      </c>
      <c r="DY52" s="42" t="s">
        <v>579</v>
      </c>
      <c r="DZ52">
        <v>51</v>
      </c>
      <c r="EI52" s="42" t="s">
        <v>745</v>
      </c>
      <c r="EJ52">
        <v>27</v>
      </c>
      <c r="EM52" s="42" t="s">
        <v>639</v>
      </c>
      <c r="EN52">
        <v>93</v>
      </c>
      <c r="FC52" s="42" t="s">
        <v>579</v>
      </c>
      <c r="FD52">
        <v>51</v>
      </c>
      <c r="FO52" s="42" t="s">
        <v>639</v>
      </c>
      <c r="FP52">
        <v>93</v>
      </c>
      <c r="GA52" s="42" t="s">
        <v>579</v>
      </c>
      <c r="GB52">
        <v>51</v>
      </c>
      <c r="GK52" s="42" t="s">
        <v>639</v>
      </c>
      <c r="GL52">
        <v>93</v>
      </c>
      <c r="GW52" s="42" t="s">
        <v>579</v>
      </c>
      <c r="GX52">
        <v>51</v>
      </c>
    </row>
    <row r="53" spans="17:206" x14ac:dyDescent="0.25">
      <c r="Y53" s="42" t="s">
        <v>640</v>
      </c>
      <c r="Z53">
        <v>94</v>
      </c>
      <c r="AS53" s="42" t="s">
        <v>640</v>
      </c>
      <c r="AT53">
        <v>94</v>
      </c>
      <c r="BO53" s="42" t="s">
        <v>640</v>
      </c>
      <c r="BP53">
        <v>94</v>
      </c>
      <c r="CK53" s="42" t="s">
        <v>640</v>
      </c>
      <c r="CL53">
        <v>94</v>
      </c>
      <c r="DK53" s="42" t="s">
        <v>640</v>
      </c>
      <c r="DL53">
        <v>94</v>
      </c>
      <c r="EI53" s="42" t="s">
        <v>746</v>
      </c>
      <c r="EJ53">
        <v>24</v>
      </c>
      <c r="EM53" s="42" t="s">
        <v>640</v>
      </c>
      <c r="EN53">
        <v>94</v>
      </c>
      <c r="FO53" s="42" t="s">
        <v>640</v>
      </c>
      <c r="FP53">
        <v>94</v>
      </c>
      <c r="GK53" s="42" t="s">
        <v>640</v>
      </c>
      <c r="GL53">
        <v>94</v>
      </c>
    </row>
    <row r="54" spans="17:206" x14ac:dyDescent="0.25">
      <c r="Y54" s="42" t="s">
        <v>641</v>
      </c>
      <c r="Z54">
        <v>95</v>
      </c>
      <c r="AS54" s="42" t="s">
        <v>641</v>
      </c>
      <c r="AT54">
        <v>95</v>
      </c>
      <c r="BO54" s="42" t="s">
        <v>641</v>
      </c>
      <c r="BP54">
        <v>95</v>
      </c>
      <c r="CK54" s="42" t="s">
        <v>641</v>
      </c>
      <c r="CL54">
        <v>95</v>
      </c>
      <c r="DK54" s="42" t="s">
        <v>641</v>
      </c>
      <c r="DL54">
        <v>95</v>
      </c>
      <c r="EI54" s="42" t="s">
        <v>747</v>
      </c>
      <c r="EJ54">
        <v>25</v>
      </c>
      <c r="EM54" s="42" t="s">
        <v>641</v>
      </c>
      <c r="EN54">
        <v>95</v>
      </c>
      <c r="FO54" s="42" t="s">
        <v>641</v>
      </c>
      <c r="FP54">
        <v>95</v>
      </c>
      <c r="GK54" s="42" t="s">
        <v>641</v>
      </c>
      <c r="GL54">
        <v>95</v>
      </c>
    </row>
    <row r="55" spans="17:206" x14ac:dyDescent="0.25">
      <c r="Y55" s="42" t="s">
        <v>642</v>
      </c>
      <c r="Z55">
        <v>96</v>
      </c>
      <c r="AS55" s="42" t="s">
        <v>642</v>
      </c>
      <c r="AT55">
        <v>96</v>
      </c>
      <c r="BO55" s="42" t="s">
        <v>642</v>
      </c>
      <c r="BP55">
        <v>96</v>
      </c>
      <c r="CK55" s="42" t="s">
        <v>642</v>
      </c>
      <c r="CL55">
        <v>96</v>
      </c>
      <c r="DK55" s="42" t="s">
        <v>642</v>
      </c>
      <c r="DL55">
        <v>96</v>
      </c>
      <c r="EI55" s="42" t="s">
        <v>408</v>
      </c>
      <c r="EJ55">
        <v>29</v>
      </c>
      <c r="EM55" s="42" t="s">
        <v>642</v>
      </c>
      <c r="EN55">
        <v>96</v>
      </c>
      <c r="FO55" s="42" t="s">
        <v>642</v>
      </c>
      <c r="FP55">
        <v>96</v>
      </c>
      <c r="GK55" s="42" t="s">
        <v>642</v>
      </c>
      <c r="GL55">
        <v>96</v>
      </c>
    </row>
    <row r="56" spans="17:206" x14ac:dyDescent="0.25">
      <c r="Y56" s="42" t="s">
        <v>643</v>
      </c>
      <c r="Z56">
        <v>97</v>
      </c>
      <c r="AS56" s="42" t="s">
        <v>643</v>
      </c>
      <c r="AT56">
        <v>97</v>
      </c>
      <c r="BO56" s="42" t="s">
        <v>643</v>
      </c>
      <c r="BP56">
        <v>97</v>
      </c>
      <c r="CK56" s="42" t="s">
        <v>643</v>
      </c>
      <c r="CL56">
        <v>97</v>
      </c>
      <c r="DK56" s="42" t="s">
        <v>643</v>
      </c>
      <c r="DL56">
        <v>97</v>
      </c>
      <c r="EI56" s="42" t="s">
        <v>748</v>
      </c>
      <c r="EJ56">
        <v>26</v>
      </c>
      <c r="EM56" s="42" t="s">
        <v>643</v>
      </c>
      <c r="EN56">
        <v>97</v>
      </c>
      <c r="FO56" s="42" t="s">
        <v>643</v>
      </c>
      <c r="FP56">
        <v>97</v>
      </c>
      <c r="GK56" s="42" t="s">
        <v>643</v>
      </c>
      <c r="GL56">
        <v>97</v>
      </c>
    </row>
    <row r="57" spans="17:206" x14ac:dyDescent="0.25">
      <c r="Y57" s="42" t="s">
        <v>644</v>
      </c>
      <c r="Z57">
        <v>98</v>
      </c>
      <c r="AS57" s="42" t="s">
        <v>644</v>
      </c>
      <c r="AT57">
        <v>98</v>
      </c>
      <c r="BO57" s="42" t="s">
        <v>644</v>
      </c>
      <c r="BP57">
        <v>98</v>
      </c>
      <c r="CK57" s="42" t="s">
        <v>644</v>
      </c>
      <c r="CL57">
        <v>98</v>
      </c>
      <c r="DK57" s="42" t="s">
        <v>644</v>
      </c>
      <c r="DL57">
        <v>98</v>
      </c>
      <c r="EI57" s="42" t="s">
        <v>901</v>
      </c>
      <c r="EJ57">
        <v>59</v>
      </c>
      <c r="EM57" s="42" t="s">
        <v>644</v>
      </c>
      <c r="EN57">
        <v>98</v>
      </c>
      <c r="FO57" s="42" t="s">
        <v>644</v>
      </c>
      <c r="FP57">
        <v>98</v>
      </c>
      <c r="GK57" s="42" t="s">
        <v>644</v>
      </c>
      <c r="GL57">
        <v>98</v>
      </c>
    </row>
    <row r="58" spans="17:206" x14ac:dyDescent="0.25">
      <c r="Y58" s="42" t="s">
        <v>645</v>
      </c>
      <c r="Z58">
        <v>99</v>
      </c>
      <c r="AS58" s="42" t="s">
        <v>645</v>
      </c>
      <c r="AT58">
        <v>99</v>
      </c>
      <c r="BO58" s="42" t="s">
        <v>645</v>
      </c>
      <c r="BP58">
        <v>99</v>
      </c>
      <c r="CK58" s="42" t="s">
        <v>645</v>
      </c>
      <c r="CL58">
        <v>99</v>
      </c>
      <c r="DK58" s="42" t="s">
        <v>645</v>
      </c>
      <c r="DL58">
        <v>99</v>
      </c>
      <c r="EM58" s="42" t="s">
        <v>645</v>
      </c>
      <c r="EN58">
        <v>99</v>
      </c>
      <c r="FO58" s="42" t="s">
        <v>645</v>
      </c>
      <c r="FP58">
        <v>99</v>
      </c>
      <c r="GK58" s="42" t="s">
        <v>645</v>
      </c>
      <c r="GL58">
        <v>99</v>
      </c>
    </row>
    <row r="59" spans="17:206" x14ac:dyDescent="0.25">
      <c r="Y59" s="42" t="s">
        <v>646</v>
      </c>
      <c r="Z59">
        <v>100</v>
      </c>
      <c r="AS59" s="42" t="s">
        <v>646</v>
      </c>
      <c r="AT59">
        <v>100</v>
      </c>
      <c r="BO59" s="42" t="s">
        <v>646</v>
      </c>
      <c r="BP59">
        <v>100</v>
      </c>
      <c r="CK59" s="42" t="s">
        <v>646</v>
      </c>
      <c r="CL59">
        <v>100</v>
      </c>
      <c r="DK59" s="42" t="s">
        <v>646</v>
      </c>
      <c r="DL59">
        <v>100</v>
      </c>
      <c r="EM59" s="42" t="s">
        <v>646</v>
      </c>
      <c r="EN59">
        <v>100</v>
      </c>
      <c r="FO59" s="42" t="s">
        <v>646</v>
      </c>
      <c r="FP59">
        <v>100</v>
      </c>
      <c r="GK59" s="42" t="s">
        <v>646</v>
      </c>
      <c r="GL59">
        <v>100</v>
      </c>
    </row>
    <row r="60" spans="17:206" x14ac:dyDescent="0.25">
      <c r="Y60" s="42" t="s">
        <v>647</v>
      </c>
      <c r="Z60">
        <v>101</v>
      </c>
      <c r="AS60" s="42" t="s">
        <v>647</v>
      </c>
      <c r="AT60">
        <v>101</v>
      </c>
      <c r="BO60" s="42" t="s">
        <v>647</v>
      </c>
      <c r="BP60">
        <v>101</v>
      </c>
      <c r="CK60" s="42" t="s">
        <v>647</v>
      </c>
      <c r="CL60">
        <v>101</v>
      </c>
      <c r="DK60" s="42" t="s">
        <v>647</v>
      </c>
      <c r="DL60">
        <v>101</v>
      </c>
      <c r="EM60" s="42" t="s">
        <v>647</v>
      </c>
      <c r="EN60">
        <v>101</v>
      </c>
      <c r="FO60" s="42" t="s">
        <v>647</v>
      </c>
      <c r="FP60">
        <v>101</v>
      </c>
      <c r="GK60" s="42" t="s">
        <v>647</v>
      </c>
      <c r="GL60">
        <v>101</v>
      </c>
    </row>
    <row r="61" spans="17:206" x14ac:dyDescent="0.25">
      <c r="Y61" s="42" t="s">
        <v>648</v>
      </c>
      <c r="Z61">
        <v>102</v>
      </c>
      <c r="AS61" s="42" t="s">
        <v>648</v>
      </c>
      <c r="AT61">
        <v>102</v>
      </c>
      <c r="BO61" s="42" t="s">
        <v>648</v>
      </c>
      <c r="BP61">
        <v>102</v>
      </c>
      <c r="CK61" s="42" t="s">
        <v>648</v>
      </c>
      <c r="CL61">
        <v>102</v>
      </c>
      <c r="DK61" s="42" t="s">
        <v>648</v>
      </c>
      <c r="DL61">
        <v>102</v>
      </c>
      <c r="EM61" s="42" t="s">
        <v>648</v>
      </c>
      <c r="EN61">
        <v>102</v>
      </c>
      <c r="FO61" s="42" t="s">
        <v>648</v>
      </c>
      <c r="FP61">
        <v>102</v>
      </c>
      <c r="GK61" s="42" t="s">
        <v>648</v>
      </c>
      <c r="GL61">
        <v>102</v>
      </c>
    </row>
    <row r="62" spans="17:206" x14ac:dyDescent="0.25">
      <c r="Y62" s="42" t="s">
        <v>649</v>
      </c>
      <c r="Z62">
        <v>103</v>
      </c>
      <c r="AS62" s="42" t="s">
        <v>649</v>
      </c>
      <c r="AT62">
        <v>103</v>
      </c>
      <c r="BO62" s="42" t="s">
        <v>649</v>
      </c>
      <c r="BP62">
        <v>103</v>
      </c>
      <c r="CK62" s="42" t="s">
        <v>649</v>
      </c>
      <c r="CL62">
        <v>103</v>
      </c>
      <c r="DK62" s="42" t="s">
        <v>649</v>
      </c>
      <c r="DL62">
        <v>103</v>
      </c>
      <c r="EM62" s="42" t="s">
        <v>649</v>
      </c>
      <c r="EN62">
        <v>103</v>
      </c>
      <c r="FO62" s="42" t="s">
        <v>649</v>
      </c>
      <c r="FP62">
        <v>103</v>
      </c>
      <c r="GK62" s="42" t="s">
        <v>649</v>
      </c>
      <c r="GL62">
        <v>103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M25"/>
  <sheetViews>
    <sheetView showGridLines="0" zoomScale="80" zoomScaleNormal="80" zoomScaleSheetLayoutView="85" workbookViewId="0">
      <selection activeCell="E15" sqref="E15"/>
    </sheetView>
  </sheetViews>
  <sheetFormatPr defaultColWidth="10.28515625" defaultRowHeight="15" x14ac:dyDescent="0.25"/>
  <cols>
    <col min="1" max="2" width="4.7109375" style="4" customWidth="1"/>
    <col min="3" max="3" width="5" style="4" customWidth="1"/>
    <col min="4" max="12" width="28.5703125" style="4" customWidth="1"/>
    <col min="13" max="13" width="19.85546875" style="4" customWidth="1"/>
    <col min="14" max="14" width="17.28515625" style="4" customWidth="1"/>
    <col min="15" max="15" width="34.28515625" style="4" customWidth="1"/>
    <col min="16" max="16" width="21.140625" style="4" customWidth="1"/>
    <col min="17" max="17" width="17.42578125" style="4" customWidth="1"/>
    <col min="18" max="18" width="34.140625" style="4" customWidth="1"/>
    <col min="19" max="19" width="23" style="4" customWidth="1"/>
    <col min="20" max="20" width="17.140625" style="4" customWidth="1"/>
    <col min="21" max="21" width="34.28515625" style="4" customWidth="1"/>
    <col min="22" max="25" width="23" style="4" customWidth="1"/>
    <col min="26" max="16384" width="10.28515625" style="4"/>
  </cols>
  <sheetData>
    <row r="1" spans="1:10" s="8" customFormat="1" ht="65.099999999999994" customHeight="1" x14ac:dyDescent="0.25">
      <c r="B1" s="63"/>
    </row>
    <row r="2" spans="1:10" s="66" customFormat="1" ht="33.75" customHeight="1" x14ac:dyDescent="0.25">
      <c r="A2" s="64" t="s">
        <v>694</v>
      </c>
      <c r="B2" s="65"/>
    </row>
    <row r="3" spans="1:10" s="67" customFormat="1" ht="20.100000000000001" customHeight="1" x14ac:dyDescent="0.25">
      <c r="A3" s="373"/>
      <c r="B3" s="373"/>
      <c r="C3" s="373"/>
      <c r="D3" s="373"/>
      <c r="E3" s="373"/>
      <c r="F3" s="373"/>
      <c r="G3" s="373"/>
      <c r="H3" s="373"/>
    </row>
    <row r="4" spans="1:10" s="68" customFormat="1" ht="15.75" x14ac:dyDescent="0.25">
      <c r="C4" s="69"/>
      <c r="D4" s="70"/>
      <c r="E4" s="71"/>
    </row>
    <row r="5" spans="1:10" s="8" customFormat="1" ht="18" x14ac:dyDescent="0.25">
      <c r="B5" s="121" t="s">
        <v>106</v>
      </c>
      <c r="D5" s="122"/>
      <c r="E5" s="123"/>
    </row>
    <row r="6" spans="1:10" x14ac:dyDescent="0.25">
      <c r="B6" s="8"/>
      <c r="C6" s="8"/>
      <c r="D6" s="169"/>
      <c r="E6" s="35"/>
      <c r="F6" s="169"/>
      <c r="G6" s="8"/>
      <c r="H6" s="8"/>
    </row>
    <row r="7" spans="1:10" ht="18" x14ac:dyDescent="0.25">
      <c r="B7" s="6" t="s">
        <v>76</v>
      </c>
      <c r="D7" s="97"/>
      <c r="E7" s="35"/>
      <c r="F7" s="97"/>
    </row>
    <row r="8" spans="1:10" x14ac:dyDescent="0.25">
      <c r="D8" s="97"/>
      <c r="E8" s="35"/>
      <c r="F8" s="97"/>
    </row>
    <row r="9" spans="1:10" x14ac:dyDescent="0.25">
      <c r="D9" s="97" t="s">
        <v>689</v>
      </c>
      <c r="E9" s="172"/>
      <c r="F9" s="129"/>
    </row>
    <row r="10" spans="1:10" x14ac:dyDescent="0.25">
      <c r="D10" s="97" t="s">
        <v>489</v>
      </c>
      <c r="E10" s="172"/>
      <c r="F10" s="129"/>
    </row>
    <row r="11" spans="1:10" x14ac:dyDescent="0.25">
      <c r="D11" s="97" t="s">
        <v>78</v>
      </c>
      <c r="E11" s="172"/>
      <c r="F11" s="129"/>
    </row>
    <row r="12" spans="1:10" ht="30" x14ac:dyDescent="0.25">
      <c r="D12" s="168" t="s">
        <v>651</v>
      </c>
      <c r="E12" s="172"/>
      <c r="F12" s="97"/>
    </row>
    <row r="13" spans="1:10" ht="15" customHeight="1" x14ac:dyDescent="0.25">
      <c r="D13" s="139"/>
      <c r="E13" s="166"/>
      <c r="F13" s="166"/>
      <c r="G13" s="166"/>
      <c r="H13" s="166"/>
      <c r="I13" s="166"/>
      <c r="J13" s="166"/>
    </row>
    <row r="14" spans="1:10" ht="15" customHeight="1" x14ac:dyDescent="0.25">
      <c r="D14" s="150" t="s">
        <v>693</v>
      </c>
      <c r="E14" s="171">
        <f>SUM((SUM('Project Input'!D49:E49)*150000)+('Project Input'!F49*210000)+('Project Input'!G49*265000)+(SUM('Project Input'!H49:I49)*325000))</f>
        <v>0</v>
      </c>
      <c r="F14" s="174" t="s">
        <v>772</v>
      </c>
      <c r="G14" s="153"/>
      <c r="H14" s="153"/>
      <c r="I14" s="153"/>
      <c r="J14" s="153"/>
    </row>
    <row r="15" spans="1:10" ht="15" customHeight="1" x14ac:dyDescent="0.25">
      <c r="D15" s="150" t="s">
        <v>692</v>
      </c>
      <c r="E15" s="170" t="str">
        <f>IFERROR(E9/E14,"")</f>
        <v/>
      </c>
      <c r="F15" s="166"/>
      <c r="G15" s="166"/>
      <c r="H15" s="166"/>
      <c r="I15" s="166"/>
      <c r="J15" s="166"/>
    </row>
    <row r="16" spans="1:10" ht="15" customHeight="1" x14ac:dyDescent="0.25">
      <c r="D16" s="139"/>
      <c r="E16" s="166"/>
      <c r="F16" s="166"/>
      <c r="G16" s="166"/>
      <c r="H16" s="166"/>
      <c r="I16" s="166"/>
      <c r="J16" s="166"/>
    </row>
    <row r="17" spans="1:13" x14ac:dyDescent="0.25">
      <c r="D17" s="97"/>
      <c r="E17" s="35"/>
      <c r="F17" s="97"/>
      <c r="H17" s="153"/>
      <c r="I17" s="130"/>
      <c r="J17" s="130"/>
      <c r="K17" s="130"/>
      <c r="L17" s="130"/>
    </row>
    <row r="18" spans="1:13" x14ac:dyDescent="0.25">
      <c r="C18" s="84"/>
      <c r="D18" s="84"/>
      <c r="E18" s="84"/>
      <c r="F18" s="84"/>
      <c r="G18" s="84"/>
      <c r="H18" s="84"/>
      <c r="I18" s="84"/>
      <c r="J18" s="84"/>
    </row>
    <row r="19" spans="1:13" ht="18" x14ac:dyDescent="0.25">
      <c r="B19" s="6" t="s">
        <v>690</v>
      </c>
      <c r="M19" s="389"/>
    </row>
    <row r="20" spans="1:13" ht="18" x14ac:dyDescent="0.25">
      <c r="C20" s="6"/>
      <c r="M20" s="389"/>
    </row>
    <row r="21" spans="1:13" x14ac:dyDescent="0.25">
      <c r="A21" s="391" t="s">
        <v>691</v>
      </c>
      <c r="B21" s="391"/>
      <c r="C21" s="391"/>
      <c r="D21" s="392"/>
      <c r="E21" s="173"/>
      <c r="H21" s="390"/>
      <c r="I21" s="390"/>
      <c r="M21" s="389"/>
    </row>
    <row r="22" spans="1:13" x14ac:dyDescent="0.25">
      <c r="A22" s="391" t="s">
        <v>652</v>
      </c>
      <c r="B22" s="391"/>
      <c r="C22" s="391"/>
      <c r="D22" s="392"/>
      <c r="E22" s="173"/>
    </row>
    <row r="24" spans="1:13" s="112" customFormat="1" ht="7.5" customHeight="1" x14ac:dyDescent="0.25">
      <c r="C24" s="113"/>
      <c r="D24" s="114"/>
      <c r="E24" s="115"/>
    </row>
    <row r="25" spans="1:13" s="66" customFormat="1" ht="33.75" customHeight="1" x14ac:dyDescent="0.25">
      <c r="A25" s="116"/>
      <c r="C25" s="65"/>
    </row>
  </sheetData>
  <sheetProtection algorithmName="SHA-512" hashValue="05uij4zZ7Kwm/5rGNJ87DVpJpaFgstKEvmppmDaU5eKDnsnOjyzPfhi20By1WBkcaA/5E993jrxUKP2Ky+lGyA==" saltValue="FwX5T8DlcvVHS4KjNarVtA==" spinCount="100000" sheet="1" objects="1" scenarios="1"/>
  <dataConsolidate/>
  <mergeCells count="5">
    <mergeCell ref="A3:H3"/>
    <mergeCell ref="M19:M21"/>
    <mergeCell ref="H21:I21"/>
    <mergeCell ref="A21:D21"/>
    <mergeCell ref="A22:D22"/>
  </mergeCells>
  <dataValidations count="1">
    <dataValidation type="date" allowBlank="1" showInputMessage="1" showErrorMessage="1" sqref="E5" xr:uid="{00000000-0002-0000-0600-000000000000}">
      <formula1>43466</formula1>
      <formula2>72686</formula2>
    </dataValidation>
  </dataValidations>
  <hyperlinks>
    <hyperlink ref="D12" r:id="rId1" xr:uid="{00000000-0004-0000-0600-000000000000}"/>
  </hyperlinks>
  <pageMargins left="0.7" right="0.7" top="0.75" bottom="0.75" header="0.3" footer="0.3"/>
  <pageSetup scale="28"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33"/>
  <sheetViews>
    <sheetView showGridLines="0" zoomScale="80" zoomScaleNormal="80" zoomScaleSheetLayoutView="85" workbookViewId="0">
      <selection activeCell="F28" sqref="F28"/>
    </sheetView>
  </sheetViews>
  <sheetFormatPr defaultColWidth="10.28515625" defaultRowHeight="15" x14ac:dyDescent="0.25"/>
  <cols>
    <col min="1" max="3" width="4.7109375" style="4" customWidth="1"/>
    <col min="4" max="4" width="49" style="4" customWidth="1"/>
    <col min="5" max="11" width="28.5703125" style="4" customWidth="1"/>
    <col min="12" max="12" width="17.140625" style="4" customWidth="1"/>
    <col min="13" max="13" width="34.140625" style="4" customWidth="1"/>
    <col min="14" max="14" width="19.85546875" style="4" customWidth="1"/>
    <col min="15" max="15" width="17.28515625" style="4" customWidth="1"/>
    <col min="16" max="16" width="34.28515625" style="4" customWidth="1"/>
    <col min="17" max="17" width="21.140625" style="4" customWidth="1"/>
    <col min="18" max="18" width="17.42578125" style="4" customWidth="1"/>
    <col min="19" max="19" width="34.140625" style="4" customWidth="1"/>
    <col min="20" max="20" width="23" style="4" customWidth="1"/>
    <col min="21" max="21" width="17.140625" style="4" customWidth="1"/>
    <col min="22" max="22" width="34.28515625" style="4" customWidth="1"/>
    <col min="23" max="26" width="23" style="4" customWidth="1"/>
    <col min="27" max="16384" width="10.28515625" style="4"/>
  </cols>
  <sheetData>
    <row r="1" spans="1:13" s="8" customFormat="1" ht="65.099999999999994" customHeight="1" x14ac:dyDescent="0.25">
      <c r="B1" s="63"/>
    </row>
    <row r="2" spans="1:13" s="66" customFormat="1" ht="33.75" customHeight="1" x14ac:dyDescent="0.25">
      <c r="A2" s="64" t="s">
        <v>488</v>
      </c>
      <c r="B2" s="65"/>
    </row>
    <row r="3" spans="1:13" s="67" customFormat="1" ht="20.100000000000001" customHeight="1" x14ac:dyDescent="0.25">
      <c r="A3" s="373" t="str">
        <f>_xlfn.SINGLE(IF(_xlfn.SINGLE(Deal_Name)="","",Deal_Name))</f>
        <v/>
      </c>
      <c r="B3" s="373"/>
      <c r="C3" s="373"/>
      <c r="D3" s="373"/>
      <c r="E3" s="373"/>
      <c r="F3" s="373"/>
      <c r="G3" s="373"/>
      <c r="H3" s="373"/>
      <c r="I3" s="373"/>
    </row>
    <row r="4" spans="1:13" s="68" customFormat="1" ht="15.75" x14ac:dyDescent="0.25">
      <c r="C4" s="69"/>
      <c r="D4" s="70"/>
      <c r="E4" s="71"/>
    </row>
    <row r="5" spans="1:13" s="8" customFormat="1" ht="18" x14ac:dyDescent="0.25">
      <c r="B5" s="121" t="s">
        <v>106</v>
      </c>
      <c r="D5" s="122"/>
      <c r="E5" s="123"/>
    </row>
    <row r="6" spans="1:13" s="8" customFormat="1" ht="15.75" x14ac:dyDescent="0.25">
      <c r="C6" s="72"/>
      <c r="D6" s="122"/>
      <c r="E6" s="123"/>
    </row>
    <row r="7" spans="1:13" s="8" customFormat="1" ht="14.25" customHeight="1" x14ac:dyDescent="0.25">
      <c r="C7" s="6"/>
      <c r="G7" s="85"/>
      <c r="H7" s="124"/>
      <c r="M7" s="98"/>
    </row>
    <row r="8" spans="1:13" s="8" customFormat="1" ht="14.25" customHeight="1" x14ac:dyDescent="0.25">
      <c r="B8" s="6" t="s">
        <v>28</v>
      </c>
      <c r="D8" s="4"/>
      <c r="E8" s="4"/>
      <c r="F8" s="95"/>
      <c r="G8" s="85"/>
      <c r="H8" s="124"/>
      <c r="M8" s="125"/>
    </row>
    <row r="9" spans="1:13" s="8" customFormat="1" ht="14.25" customHeight="1" x14ac:dyDescent="0.25">
      <c r="C9" s="6"/>
    </row>
    <row r="10" spans="1:13" x14ac:dyDescent="0.25">
      <c r="D10" s="4" t="s">
        <v>29</v>
      </c>
      <c r="E10" s="151"/>
      <c r="F10" s="393"/>
      <c r="G10" s="394"/>
      <c r="H10" s="126"/>
      <c r="I10" s="127"/>
      <c r="J10" s="8"/>
      <c r="K10" s="128"/>
      <c r="M10" s="111"/>
    </row>
    <row r="11" spans="1:13" x14ac:dyDescent="0.25">
      <c r="D11" s="4" t="s">
        <v>30</v>
      </c>
      <c r="E11" s="54"/>
      <c r="H11" s="8"/>
      <c r="I11" s="8"/>
      <c r="J11" s="8"/>
    </row>
    <row r="12" spans="1:13" x14ac:dyDescent="0.25">
      <c r="D12" s="97"/>
      <c r="E12" s="35"/>
      <c r="F12" s="97"/>
      <c r="I12" s="105"/>
      <c r="J12" s="105"/>
    </row>
    <row r="13" spans="1:13" x14ac:dyDescent="0.25">
      <c r="B13" s="84"/>
      <c r="C13" s="84"/>
      <c r="D13" s="106"/>
      <c r="E13" s="109"/>
      <c r="F13" s="106"/>
      <c r="G13" s="84"/>
      <c r="H13" s="84"/>
    </row>
    <row r="14" spans="1:13" ht="18" x14ac:dyDescent="0.25">
      <c r="B14" s="6" t="s">
        <v>76</v>
      </c>
      <c r="D14" s="97"/>
      <c r="E14" s="35"/>
      <c r="F14" s="97"/>
    </row>
    <row r="15" spans="1:13" x14ac:dyDescent="0.25">
      <c r="D15" s="97"/>
      <c r="E15" s="35"/>
      <c r="F15" s="97"/>
    </row>
    <row r="16" spans="1:13" x14ac:dyDescent="0.25">
      <c r="D16" s="97" t="s">
        <v>79</v>
      </c>
      <c r="E16" s="152"/>
      <c r="F16" s="129"/>
    </row>
    <row r="17" spans="2:13" x14ac:dyDescent="0.25">
      <c r="D17" s="97" t="s">
        <v>771</v>
      </c>
      <c r="E17" s="152"/>
      <c r="F17" s="129"/>
    </row>
    <row r="18" spans="2:13" x14ac:dyDescent="0.25">
      <c r="D18" s="97" t="s">
        <v>489</v>
      </c>
      <c r="E18" s="152"/>
      <c r="F18" s="129"/>
    </row>
    <row r="19" spans="2:13" x14ac:dyDescent="0.25">
      <c r="D19" s="97" t="s">
        <v>78</v>
      </c>
      <c r="E19" s="152"/>
      <c r="F19" s="129" t="s">
        <v>107</v>
      </c>
    </row>
    <row r="20" spans="2:13" x14ac:dyDescent="0.25">
      <c r="D20" s="46" t="s">
        <v>651</v>
      </c>
      <c r="E20" s="152"/>
      <c r="F20" s="97"/>
    </row>
    <row r="21" spans="2:13" ht="15" customHeight="1" x14ac:dyDescent="0.25">
      <c r="D21" s="139"/>
      <c r="E21" s="200"/>
      <c r="F21" s="200"/>
      <c r="G21" s="200"/>
      <c r="H21" s="200"/>
      <c r="I21" s="200"/>
      <c r="J21" s="200"/>
    </row>
    <row r="22" spans="2:13" ht="15" customHeight="1" x14ac:dyDescent="0.25">
      <c r="D22" s="150" t="s">
        <v>693</v>
      </c>
      <c r="E22" s="171">
        <f>SUM((SUM('Project Input'!D58:D58)*125000)+('Project Input'!E58*175000)+('Project Input'!F58*225000)+(SUM('Project Input'!G58:H58)*275000))</f>
        <v>0</v>
      </c>
      <c r="F22" s="174" t="s">
        <v>772</v>
      </c>
      <c r="G22" s="200"/>
      <c r="H22" s="200"/>
      <c r="I22" s="200"/>
      <c r="J22" s="200"/>
    </row>
    <row r="23" spans="2:13" ht="15" customHeight="1" x14ac:dyDescent="0.25">
      <c r="D23" s="150" t="s">
        <v>692</v>
      </c>
      <c r="E23" s="170" t="str">
        <f>IFERROR(E17/E22,"")</f>
        <v/>
      </c>
      <c r="F23" s="200"/>
      <c r="G23" s="200"/>
      <c r="H23" s="200"/>
      <c r="I23" s="200"/>
      <c r="J23" s="200"/>
    </row>
    <row r="24" spans="2:13" ht="15" customHeight="1" x14ac:dyDescent="0.25">
      <c r="D24" s="139"/>
      <c r="E24" s="200"/>
      <c r="F24" s="200"/>
      <c r="G24" s="200"/>
      <c r="H24" s="200"/>
      <c r="I24" s="200"/>
      <c r="J24" s="200"/>
    </row>
    <row r="25" spans="2:13" x14ac:dyDescent="0.25">
      <c r="D25" s="97"/>
      <c r="E25" s="35"/>
      <c r="F25" s="97"/>
      <c r="H25" s="53"/>
      <c r="I25" s="130"/>
      <c r="J25" s="130"/>
      <c r="K25" s="53"/>
    </row>
    <row r="26" spans="2:13" s="141" customFormat="1" x14ac:dyDescent="0.25">
      <c r="B26" s="143"/>
      <c r="C26" s="143"/>
      <c r="D26" s="143"/>
      <c r="E26" s="144"/>
      <c r="F26" s="143"/>
      <c r="G26" s="143"/>
      <c r="H26" s="143"/>
    </row>
    <row r="27" spans="2:13" ht="18" x14ac:dyDescent="0.25">
      <c r="B27" s="6" t="s">
        <v>773</v>
      </c>
      <c r="M27" s="389"/>
    </row>
    <row r="28" spans="2:13" x14ac:dyDescent="0.25">
      <c r="C28" s="100"/>
      <c r="D28" s="100"/>
      <c r="E28" s="100"/>
      <c r="F28" s="100"/>
      <c r="G28" s="100"/>
      <c r="H28" s="100"/>
      <c r="I28" s="100"/>
      <c r="J28" s="100"/>
      <c r="K28" s="100"/>
      <c r="M28" s="389"/>
    </row>
    <row r="29" spans="2:13" x14ac:dyDescent="0.25">
      <c r="C29" s="100"/>
      <c r="D29" s="145" t="s">
        <v>102</v>
      </c>
      <c r="E29" s="56"/>
      <c r="F29" s="110"/>
      <c r="G29" s="100"/>
      <c r="H29" s="100"/>
      <c r="I29" s="100"/>
      <c r="J29" s="100"/>
      <c r="K29" s="100"/>
      <c r="M29" s="389"/>
    </row>
    <row r="32" spans="2:13" s="112" customFormat="1" ht="7.5" customHeight="1" x14ac:dyDescent="0.25">
      <c r="D32" s="113"/>
      <c r="E32" s="114"/>
      <c r="F32" s="115"/>
    </row>
    <row r="33" spans="1:4" s="66" customFormat="1" ht="33.75" customHeight="1" x14ac:dyDescent="0.25">
      <c r="A33" s="116" t="s">
        <v>400</v>
      </c>
      <c r="D33" s="65"/>
    </row>
  </sheetData>
  <sheetProtection algorithmName="SHA-512" hashValue="pR1bxID4xc5dC+6EB+fZCrBS+NbWzo9tQ4D4RYFYrjiCbk3bb/9fH7Zm/T7l02RAqZelXFi2mADZ0Xu2qliIuw==" saltValue="sV7hKzPGRwUV7TfsmiGkjw==" spinCount="100000" sheet="1" objects="1" scenarios="1"/>
  <dataConsolidate/>
  <mergeCells count="3">
    <mergeCell ref="A3:I3"/>
    <mergeCell ref="F10:G10"/>
    <mergeCell ref="M27:M29"/>
  </mergeCells>
  <dataValidations count="4">
    <dataValidation type="list" allowBlank="1" showInputMessage="1" showErrorMessage="1" sqref="E10" xr:uid="{00000000-0002-0000-0500-000000000000}">
      <formula1>"New Construction, Acq/Rehab, Preservation"</formula1>
    </dataValidation>
    <dataValidation type="list" allowBlank="1" showInputMessage="1" showErrorMessage="1" sqref="E29" xr:uid="{00000000-0002-0000-0500-000001000000}">
      <formula1>"N/A,36 months or less, 37-60 months,60+ months"</formula1>
    </dataValidation>
    <dataValidation type="list" allowBlank="1" showInputMessage="1" showErrorMessage="1" sqref="H7:H8" xr:uid="{00000000-0002-0000-0500-000002000000}">
      <formula1>"Yes,No,NA"</formula1>
    </dataValidation>
    <dataValidation type="date" allowBlank="1" showInputMessage="1" showErrorMessage="1" sqref="E5:E6" xr:uid="{00000000-0002-0000-0500-000003000000}">
      <formula1>43466</formula1>
      <formula2>72686</formula2>
    </dataValidation>
  </dataValidations>
  <hyperlinks>
    <hyperlink ref="D20" r:id="rId1" xr:uid="{00000000-0004-0000-0500-000000000000}"/>
  </hyperlinks>
  <pageMargins left="0.7" right="0.7" top="0.75" bottom="0.75" header="0.3" footer="0.3"/>
  <pageSetup scale="28"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5">
    <tabColor theme="2"/>
  </sheetPr>
  <dimension ref="A1:V243"/>
  <sheetViews>
    <sheetView workbookViewId="0">
      <selection activeCell="V5" sqref="V5"/>
    </sheetView>
  </sheetViews>
  <sheetFormatPr defaultRowHeight="15" x14ac:dyDescent="0.25"/>
  <cols>
    <col min="1" max="1" width="16.85546875" bestFit="1" customWidth="1"/>
    <col min="2" max="2" width="14" bestFit="1" customWidth="1"/>
    <col min="14" max="14" width="20.7109375" bestFit="1" customWidth="1"/>
    <col min="15" max="15" width="19.42578125" bestFit="1" customWidth="1"/>
    <col min="16" max="16" width="24.140625" bestFit="1" customWidth="1"/>
    <col min="19" max="19" width="25.140625" bestFit="1" customWidth="1"/>
    <col min="20" max="20" width="35.5703125" bestFit="1" customWidth="1"/>
    <col min="21" max="21" width="14.5703125" customWidth="1"/>
    <col min="22" max="22" width="79.42578125" customWidth="1"/>
  </cols>
  <sheetData>
    <row r="1" spans="1:22" x14ac:dyDescent="0.25">
      <c r="A1" s="27" t="s">
        <v>26</v>
      </c>
      <c r="B1" s="28" t="s">
        <v>116</v>
      </c>
      <c r="E1" t="s">
        <v>117</v>
      </c>
      <c r="K1" s="29" t="s">
        <v>15</v>
      </c>
      <c r="N1" t="s">
        <v>432</v>
      </c>
      <c r="O1" t="s">
        <v>433</v>
      </c>
      <c r="P1" t="s">
        <v>434</v>
      </c>
      <c r="Q1" t="s">
        <v>761</v>
      </c>
      <c r="S1" t="s">
        <v>792</v>
      </c>
      <c r="T1" s="207" t="s">
        <v>793</v>
      </c>
      <c r="U1" s="207" t="s">
        <v>794</v>
      </c>
      <c r="V1" t="s">
        <v>813</v>
      </c>
    </row>
    <row r="2" spans="1:22" ht="15.6" customHeight="1" x14ac:dyDescent="0.25">
      <c r="A2" s="30" t="s">
        <v>118</v>
      </c>
      <c r="B2" s="31" t="s">
        <v>119</v>
      </c>
      <c r="E2" t="s">
        <v>120</v>
      </c>
      <c r="K2" s="32" t="s">
        <v>121</v>
      </c>
      <c r="N2">
        <v>1</v>
      </c>
      <c r="O2">
        <v>1</v>
      </c>
      <c r="P2" s="43" t="s">
        <v>435</v>
      </c>
      <c r="Q2" s="197" t="s">
        <v>530</v>
      </c>
      <c r="S2" t="s">
        <v>780</v>
      </c>
      <c r="T2" t="s">
        <v>795</v>
      </c>
      <c r="U2" t="s">
        <v>796</v>
      </c>
      <c r="V2" s="228" t="s">
        <v>970</v>
      </c>
    </row>
    <row r="3" spans="1:22" ht="15.6" customHeight="1" x14ac:dyDescent="0.25">
      <c r="A3" s="33" t="s">
        <v>122</v>
      </c>
      <c r="B3" s="31" t="s">
        <v>119</v>
      </c>
      <c r="E3" t="s">
        <v>123</v>
      </c>
      <c r="K3" s="32" t="s">
        <v>124</v>
      </c>
      <c r="N3">
        <v>2</v>
      </c>
      <c r="O3">
        <v>2</v>
      </c>
      <c r="P3" s="43" t="s">
        <v>436</v>
      </c>
      <c r="Q3" s="197" t="s">
        <v>529</v>
      </c>
      <c r="S3" t="s">
        <v>781</v>
      </c>
      <c r="T3" t="s">
        <v>797</v>
      </c>
      <c r="U3" t="s">
        <v>798</v>
      </c>
      <c r="V3" s="228" t="s">
        <v>971</v>
      </c>
    </row>
    <row r="4" spans="1:22" ht="15.6" customHeight="1" x14ac:dyDescent="0.25">
      <c r="A4" s="33" t="s">
        <v>125</v>
      </c>
      <c r="B4" s="31" t="s">
        <v>119</v>
      </c>
      <c r="K4" s="32" t="s">
        <v>126</v>
      </c>
      <c r="N4">
        <v>3</v>
      </c>
      <c r="O4">
        <v>3</v>
      </c>
      <c r="P4" s="43" t="s">
        <v>437</v>
      </c>
      <c r="Q4" s="197" t="s">
        <v>532</v>
      </c>
      <c r="S4" t="s">
        <v>949</v>
      </c>
      <c r="T4" t="s">
        <v>950</v>
      </c>
      <c r="U4" t="s">
        <v>951</v>
      </c>
      <c r="V4" s="228" t="s">
        <v>973</v>
      </c>
    </row>
    <row r="5" spans="1:22" ht="15.6" customHeight="1" x14ac:dyDescent="0.25">
      <c r="A5" s="33" t="s">
        <v>127</v>
      </c>
      <c r="B5" s="31" t="s">
        <v>128</v>
      </c>
      <c r="D5" s="203" t="s">
        <v>777</v>
      </c>
      <c r="K5" s="32" t="s">
        <v>129</v>
      </c>
      <c r="N5">
        <v>4</v>
      </c>
      <c r="O5">
        <v>4</v>
      </c>
      <c r="P5" s="43" t="s">
        <v>438</v>
      </c>
      <c r="Q5" s="197" t="s">
        <v>531</v>
      </c>
      <c r="S5" t="s">
        <v>782</v>
      </c>
      <c r="T5" t="s">
        <v>799</v>
      </c>
      <c r="U5" t="s">
        <v>800</v>
      </c>
      <c r="V5" s="228" t="s">
        <v>972</v>
      </c>
    </row>
    <row r="6" spans="1:22" ht="15.6" customHeight="1" x14ac:dyDescent="0.25">
      <c r="A6" s="33" t="s">
        <v>130</v>
      </c>
      <c r="B6" s="31" t="s">
        <v>119</v>
      </c>
      <c r="D6" s="203" t="s">
        <v>778</v>
      </c>
      <c r="K6" s="32" t="s">
        <v>131</v>
      </c>
      <c r="N6">
        <v>5</v>
      </c>
      <c r="O6">
        <v>5</v>
      </c>
      <c r="P6" s="43" t="s">
        <v>439</v>
      </c>
      <c r="Q6" s="197" t="s">
        <v>533</v>
      </c>
      <c r="S6" t="s">
        <v>783</v>
      </c>
      <c r="T6" t="s">
        <v>952</v>
      </c>
      <c r="U6" t="s">
        <v>802</v>
      </c>
    </row>
    <row r="7" spans="1:22" ht="15.6" customHeight="1" x14ac:dyDescent="0.25">
      <c r="A7" s="33" t="s">
        <v>132</v>
      </c>
      <c r="B7" s="31" t="s">
        <v>119</v>
      </c>
      <c r="K7" s="32" t="s">
        <v>133</v>
      </c>
      <c r="N7">
        <v>6</v>
      </c>
      <c r="O7">
        <v>6</v>
      </c>
      <c r="Q7" s="197" t="s">
        <v>534</v>
      </c>
      <c r="S7" t="s">
        <v>784</v>
      </c>
      <c r="T7" t="s">
        <v>803</v>
      </c>
      <c r="U7" t="s">
        <v>804</v>
      </c>
    </row>
    <row r="8" spans="1:22" ht="15.6" customHeight="1" x14ac:dyDescent="0.25">
      <c r="A8" s="33" t="s">
        <v>134</v>
      </c>
      <c r="B8" s="31" t="s">
        <v>119</v>
      </c>
      <c r="K8" s="32" t="s">
        <v>135</v>
      </c>
      <c r="N8">
        <v>7</v>
      </c>
      <c r="O8">
        <v>7</v>
      </c>
      <c r="Q8" s="197" t="s">
        <v>535</v>
      </c>
      <c r="S8" t="s">
        <v>787</v>
      </c>
      <c r="T8" t="s">
        <v>805</v>
      </c>
      <c r="U8" t="s">
        <v>806</v>
      </c>
    </row>
    <row r="9" spans="1:22" ht="15.6" customHeight="1" x14ac:dyDescent="0.25">
      <c r="A9" s="33" t="s">
        <v>136</v>
      </c>
      <c r="B9" s="31" t="s">
        <v>128</v>
      </c>
      <c r="K9" s="32" t="s">
        <v>137</v>
      </c>
      <c r="N9">
        <v>8</v>
      </c>
      <c r="O9">
        <v>8</v>
      </c>
      <c r="Q9" s="197" t="s">
        <v>537</v>
      </c>
      <c r="S9" t="s">
        <v>789</v>
      </c>
      <c r="T9" t="s">
        <v>807</v>
      </c>
      <c r="U9" t="s">
        <v>808</v>
      </c>
    </row>
    <row r="10" spans="1:22" ht="15.6" customHeight="1" x14ac:dyDescent="0.25">
      <c r="A10" s="33" t="s">
        <v>138</v>
      </c>
      <c r="B10" s="31" t="s">
        <v>119</v>
      </c>
      <c r="K10" s="32" t="s">
        <v>139</v>
      </c>
      <c r="N10">
        <v>9</v>
      </c>
      <c r="O10">
        <v>9</v>
      </c>
      <c r="Q10" s="197" t="s">
        <v>538</v>
      </c>
      <c r="S10" t="s">
        <v>790</v>
      </c>
      <c r="T10" t="s">
        <v>671</v>
      </c>
    </row>
    <row r="11" spans="1:22" ht="15.6" customHeight="1" x14ac:dyDescent="0.25">
      <c r="A11" s="33" t="s">
        <v>140</v>
      </c>
      <c r="B11" s="31" t="s">
        <v>119</v>
      </c>
      <c r="K11" s="32" t="s">
        <v>141</v>
      </c>
      <c r="N11">
        <v>10</v>
      </c>
      <c r="O11">
        <v>10</v>
      </c>
      <c r="Q11" s="197" t="s">
        <v>539</v>
      </c>
    </row>
    <row r="12" spans="1:22" ht="15.6" customHeight="1" x14ac:dyDescent="0.25">
      <c r="A12" s="33" t="s">
        <v>142</v>
      </c>
      <c r="B12" s="31" t="s">
        <v>119</v>
      </c>
      <c r="K12" s="32" t="s">
        <v>143</v>
      </c>
      <c r="N12">
        <v>11</v>
      </c>
      <c r="O12">
        <v>11</v>
      </c>
      <c r="Q12" s="197" t="s">
        <v>540</v>
      </c>
    </row>
    <row r="13" spans="1:22" ht="15.6" customHeight="1" x14ac:dyDescent="0.25">
      <c r="A13" s="33" t="s">
        <v>144</v>
      </c>
      <c r="B13" s="31" t="s">
        <v>119</v>
      </c>
      <c r="K13" s="32" t="s">
        <v>145</v>
      </c>
      <c r="N13">
        <v>12</v>
      </c>
      <c r="O13">
        <v>12</v>
      </c>
      <c r="Q13" s="197" t="s">
        <v>542</v>
      </c>
    </row>
    <row r="14" spans="1:22" ht="15.6" customHeight="1" x14ac:dyDescent="0.25">
      <c r="A14" s="33" t="s">
        <v>146</v>
      </c>
      <c r="B14" s="31" t="s">
        <v>119</v>
      </c>
      <c r="K14" s="32" t="s">
        <v>147</v>
      </c>
      <c r="N14">
        <v>13</v>
      </c>
      <c r="O14">
        <v>13</v>
      </c>
      <c r="Q14" s="197" t="s">
        <v>543</v>
      </c>
    </row>
    <row r="15" spans="1:22" ht="15.6" customHeight="1" x14ac:dyDescent="0.25">
      <c r="A15" s="33" t="s">
        <v>148</v>
      </c>
      <c r="B15" s="31" t="s">
        <v>119</v>
      </c>
      <c r="K15" s="32" t="s">
        <v>149</v>
      </c>
      <c r="N15">
        <v>14</v>
      </c>
      <c r="O15">
        <v>14</v>
      </c>
      <c r="Q15" s="197" t="s">
        <v>544</v>
      </c>
    </row>
    <row r="16" spans="1:22" ht="15.6" customHeight="1" x14ac:dyDescent="0.25">
      <c r="A16" s="33" t="s">
        <v>150</v>
      </c>
      <c r="B16" s="31" t="s">
        <v>119</v>
      </c>
      <c r="K16" s="32" t="s">
        <v>151</v>
      </c>
      <c r="N16">
        <v>15</v>
      </c>
      <c r="O16">
        <v>15</v>
      </c>
      <c r="Q16" s="197" t="s">
        <v>541</v>
      </c>
    </row>
    <row r="17" spans="1:17" ht="15.6" customHeight="1" x14ac:dyDescent="0.25">
      <c r="A17" s="33" t="s">
        <v>152</v>
      </c>
      <c r="B17" s="31" t="s">
        <v>119</v>
      </c>
      <c r="K17" s="32" t="s">
        <v>153</v>
      </c>
      <c r="N17">
        <v>16</v>
      </c>
      <c r="O17">
        <v>16</v>
      </c>
      <c r="Q17" s="197" t="s">
        <v>545</v>
      </c>
    </row>
    <row r="18" spans="1:17" ht="15.75" x14ac:dyDescent="0.25">
      <c r="A18" s="33" t="s">
        <v>154</v>
      </c>
      <c r="B18" s="31" t="s">
        <v>119</v>
      </c>
      <c r="K18" s="32" t="s">
        <v>155</v>
      </c>
      <c r="N18">
        <v>17</v>
      </c>
      <c r="O18">
        <v>17</v>
      </c>
      <c r="Q18" s="197" t="s">
        <v>546</v>
      </c>
    </row>
    <row r="19" spans="1:17" ht="15.75" x14ac:dyDescent="0.25">
      <c r="A19" s="33" t="s">
        <v>156</v>
      </c>
      <c r="B19" s="31" t="s">
        <v>128</v>
      </c>
      <c r="K19" s="32" t="s">
        <v>157</v>
      </c>
      <c r="N19">
        <v>18</v>
      </c>
      <c r="O19">
        <v>18</v>
      </c>
      <c r="Q19" s="197" t="s">
        <v>547</v>
      </c>
    </row>
    <row r="20" spans="1:17" ht="15.75" x14ac:dyDescent="0.25">
      <c r="A20" s="33" t="s">
        <v>158</v>
      </c>
      <c r="B20" s="31" t="s">
        <v>128</v>
      </c>
      <c r="K20" s="32" t="s">
        <v>159</v>
      </c>
      <c r="N20">
        <v>19</v>
      </c>
      <c r="O20">
        <v>19</v>
      </c>
      <c r="Q20" s="197" t="s">
        <v>550</v>
      </c>
    </row>
    <row r="21" spans="1:17" ht="15.75" x14ac:dyDescent="0.25">
      <c r="A21" s="33" t="s">
        <v>160</v>
      </c>
      <c r="B21" s="31" t="s">
        <v>119</v>
      </c>
      <c r="K21" s="32" t="s">
        <v>161</v>
      </c>
      <c r="N21">
        <v>20</v>
      </c>
      <c r="O21">
        <v>20</v>
      </c>
      <c r="Q21" s="197" t="s">
        <v>549</v>
      </c>
    </row>
    <row r="22" spans="1:17" ht="15.75" x14ac:dyDescent="0.25">
      <c r="A22" s="33" t="s">
        <v>162</v>
      </c>
      <c r="B22" s="31" t="s">
        <v>119</v>
      </c>
      <c r="K22" s="32" t="s">
        <v>163</v>
      </c>
      <c r="N22">
        <v>21</v>
      </c>
      <c r="O22">
        <v>21</v>
      </c>
      <c r="Q22" s="197" t="s">
        <v>548</v>
      </c>
    </row>
    <row r="23" spans="1:17" ht="15.75" x14ac:dyDescent="0.25">
      <c r="A23" s="33" t="s">
        <v>164</v>
      </c>
      <c r="B23" s="31" t="s">
        <v>119</v>
      </c>
      <c r="K23" s="32" t="s">
        <v>165</v>
      </c>
      <c r="N23">
        <v>22</v>
      </c>
      <c r="O23">
        <v>22</v>
      </c>
      <c r="Q23" s="197" t="s">
        <v>551</v>
      </c>
    </row>
    <row r="24" spans="1:17" ht="15.75" x14ac:dyDescent="0.25">
      <c r="A24" s="33" t="s">
        <v>166</v>
      </c>
      <c r="B24" s="31" t="s">
        <v>119</v>
      </c>
      <c r="K24" s="32" t="s">
        <v>167</v>
      </c>
      <c r="N24">
        <v>23</v>
      </c>
      <c r="O24">
        <v>23</v>
      </c>
      <c r="Q24" s="197" t="s">
        <v>552</v>
      </c>
    </row>
    <row r="25" spans="1:17" ht="15.75" x14ac:dyDescent="0.25">
      <c r="A25" s="33" t="s">
        <v>168</v>
      </c>
      <c r="B25" s="31" t="s">
        <v>119</v>
      </c>
      <c r="K25" s="32" t="s">
        <v>169</v>
      </c>
      <c r="N25">
        <v>24</v>
      </c>
      <c r="O25">
        <v>24</v>
      </c>
      <c r="Q25" s="197" t="s">
        <v>554</v>
      </c>
    </row>
    <row r="26" spans="1:17" ht="15.75" x14ac:dyDescent="0.25">
      <c r="A26" s="33" t="s">
        <v>170</v>
      </c>
      <c r="B26" s="31" t="s">
        <v>119</v>
      </c>
      <c r="K26" s="32" t="s">
        <v>171</v>
      </c>
      <c r="N26">
        <v>25</v>
      </c>
      <c r="O26">
        <v>25</v>
      </c>
      <c r="Q26" s="197" t="s">
        <v>553</v>
      </c>
    </row>
    <row r="27" spans="1:17" ht="15.75" x14ac:dyDescent="0.25">
      <c r="A27" s="33" t="s">
        <v>172</v>
      </c>
      <c r="B27" s="31" t="s">
        <v>128</v>
      </c>
      <c r="K27" s="32" t="s">
        <v>173</v>
      </c>
      <c r="N27">
        <v>26</v>
      </c>
      <c r="O27">
        <v>26</v>
      </c>
      <c r="Q27" s="197" t="s">
        <v>555</v>
      </c>
    </row>
    <row r="28" spans="1:17" ht="15.75" x14ac:dyDescent="0.25">
      <c r="A28" s="33" t="s">
        <v>174</v>
      </c>
      <c r="B28" s="31" t="s">
        <v>119</v>
      </c>
      <c r="K28" s="32" t="s">
        <v>175</v>
      </c>
      <c r="N28">
        <v>27</v>
      </c>
      <c r="O28">
        <v>27</v>
      </c>
      <c r="Q28" s="197" t="s">
        <v>558</v>
      </c>
    </row>
    <row r="29" spans="1:17" ht="15.75" x14ac:dyDescent="0.25">
      <c r="A29" s="33" t="s">
        <v>176</v>
      </c>
      <c r="B29" s="31" t="s">
        <v>119</v>
      </c>
      <c r="K29" s="32" t="s">
        <v>177</v>
      </c>
      <c r="N29">
        <v>28</v>
      </c>
      <c r="O29">
        <v>28</v>
      </c>
      <c r="Q29" s="197" t="s">
        <v>562</v>
      </c>
    </row>
    <row r="30" spans="1:17" ht="15.75" x14ac:dyDescent="0.25">
      <c r="A30" s="33" t="s">
        <v>178</v>
      </c>
      <c r="B30" s="31" t="s">
        <v>119</v>
      </c>
      <c r="K30" s="32" t="s">
        <v>179</v>
      </c>
      <c r="N30">
        <v>29</v>
      </c>
      <c r="O30">
        <v>29</v>
      </c>
      <c r="Q30" s="197" t="s">
        <v>559</v>
      </c>
    </row>
    <row r="31" spans="1:17" ht="15.75" x14ac:dyDescent="0.25">
      <c r="A31" s="33" t="s">
        <v>180</v>
      </c>
      <c r="B31" s="31" t="s">
        <v>119</v>
      </c>
      <c r="K31" s="32" t="s">
        <v>181</v>
      </c>
      <c r="N31">
        <v>30</v>
      </c>
      <c r="O31">
        <v>30</v>
      </c>
      <c r="Q31" s="197" t="s">
        <v>560</v>
      </c>
    </row>
    <row r="32" spans="1:17" ht="15.75" x14ac:dyDescent="0.25">
      <c r="A32" s="33" t="s">
        <v>182</v>
      </c>
      <c r="B32" s="31" t="s">
        <v>119</v>
      </c>
      <c r="K32" s="32" t="s">
        <v>183</v>
      </c>
      <c r="O32">
        <v>31</v>
      </c>
      <c r="Q32" s="197" t="s">
        <v>561</v>
      </c>
    </row>
    <row r="33" spans="1:17" ht="15.75" x14ac:dyDescent="0.25">
      <c r="A33" s="33" t="s">
        <v>184</v>
      </c>
      <c r="B33" s="31" t="s">
        <v>119</v>
      </c>
      <c r="K33" s="32" t="s">
        <v>185</v>
      </c>
      <c r="O33">
        <v>32</v>
      </c>
      <c r="Q33" s="197" t="s">
        <v>563</v>
      </c>
    </row>
    <row r="34" spans="1:17" ht="15.75" x14ac:dyDescent="0.25">
      <c r="A34" s="33" t="s">
        <v>186</v>
      </c>
      <c r="B34" s="31" t="s">
        <v>128</v>
      </c>
      <c r="K34" s="32" t="s">
        <v>187</v>
      </c>
      <c r="O34">
        <v>33</v>
      </c>
      <c r="Q34" s="197" t="s">
        <v>556</v>
      </c>
    </row>
    <row r="35" spans="1:17" ht="15.75" x14ac:dyDescent="0.25">
      <c r="A35" s="33" t="s">
        <v>188</v>
      </c>
      <c r="B35" s="31" t="s">
        <v>119</v>
      </c>
      <c r="K35" s="32" t="s">
        <v>189</v>
      </c>
      <c r="O35">
        <v>34</v>
      </c>
      <c r="Q35" s="197" t="s">
        <v>557</v>
      </c>
    </row>
    <row r="36" spans="1:17" ht="15.75" x14ac:dyDescent="0.25">
      <c r="A36" s="33" t="s">
        <v>190</v>
      </c>
      <c r="B36" s="31" t="s">
        <v>119</v>
      </c>
      <c r="K36" s="32" t="s">
        <v>191</v>
      </c>
      <c r="O36">
        <v>35</v>
      </c>
      <c r="Q36" s="197" t="s">
        <v>564</v>
      </c>
    </row>
    <row r="37" spans="1:17" ht="15.75" x14ac:dyDescent="0.25">
      <c r="A37" s="33" t="s">
        <v>192</v>
      </c>
      <c r="B37" s="31" t="s">
        <v>119</v>
      </c>
      <c r="K37" s="32" t="s">
        <v>193</v>
      </c>
      <c r="O37">
        <v>36</v>
      </c>
      <c r="Q37" s="197" t="s">
        <v>565</v>
      </c>
    </row>
    <row r="38" spans="1:17" ht="15.75" x14ac:dyDescent="0.25">
      <c r="A38" s="33" t="s">
        <v>194</v>
      </c>
      <c r="B38" s="31" t="s">
        <v>119</v>
      </c>
      <c r="O38">
        <v>37</v>
      </c>
      <c r="Q38" s="197" t="s">
        <v>566</v>
      </c>
    </row>
    <row r="39" spans="1:17" ht="15.75" x14ac:dyDescent="0.25">
      <c r="A39" s="33" t="s">
        <v>195</v>
      </c>
      <c r="B39" s="31" t="s">
        <v>119</v>
      </c>
      <c r="O39">
        <v>38</v>
      </c>
      <c r="Q39" s="197" t="s">
        <v>567</v>
      </c>
    </row>
    <row r="40" spans="1:17" ht="15.75" x14ac:dyDescent="0.25">
      <c r="A40" s="33" t="s">
        <v>196</v>
      </c>
      <c r="B40" s="31" t="s">
        <v>119</v>
      </c>
      <c r="O40">
        <v>39</v>
      </c>
      <c r="Q40" s="197" t="s">
        <v>568</v>
      </c>
    </row>
    <row r="41" spans="1:17" ht="15.75" x14ac:dyDescent="0.25">
      <c r="A41" s="33" t="s">
        <v>197</v>
      </c>
      <c r="B41" s="31" t="s">
        <v>119</v>
      </c>
      <c r="O41">
        <v>40</v>
      </c>
      <c r="Q41" s="197" t="s">
        <v>569</v>
      </c>
    </row>
    <row r="42" spans="1:17" ht="15.75" x14ac:dyDescent="0.25">
      <c r="A42" s="33" t="s">
        <v>198</v>
      </c>
      <c r="B42" s="31" t="s">
        <v>128</v>
      </c>
      <c r="O42">
        <v>41</v>
      </c>
      <c r="Q42" s="197" t="s">
        <v>570</v>
      </c>
    </row>
    <row r="43" spans="1:17" ht="15.75" x14ac:dyDescent="0.25">
      <c r="A43" s="33" t="s">
        <v>199</v>
      </c>
      <c r="B43" s="31" t="s">
        <v>128</v>
      </c>
      <c r="O43">
        <v>42</v>
      </c>
      <c r="Q43" s="197" t="s">
        <v>571</v>
      </c>
    </row>
    <row r="44" spans="1:17" ht="15.75" x14ac:dyDescent="0.25">
      <c r="A44" s="33" t="s">
        <v>200</v>
      </c>
      <c r="B44" s="31" t="s">
        <v>119</v>
      </c>
      <c r="O44">
        <v>43</v>
      </c>
      <c r="Q44" s="197" t="s">
        <v>572</v>
      </c>
    </row>
    <row r="45" spans="1:17" ht="15.75" x14ac:dyDescent="0.25">
      <c r="A45" s="33" t="s">
        <v>201</v>
      </c>
      <c r="B45" s="31" t="s">
        <v>119</v>
      </c>
      <c r="O45">
        <v>44</v>
      </c>
      <c r="Q45" s="197" t="s">
        <v>573</v>
      </c>
    </row>
    <row r="46" spans="1:17" ht="15.75" x14ac:dyDescent="0.25">
      <c r="A46" s="33" t="s">
        <v>202</v>
      </c>
      <c r="B46" s="31" t="s">
        <v>119</v>
      </c>
      <c r="O46">
        <v>45</v>
      </c>
      <c r="Q46" s="197" t="s">
        <v>575</v>
      </c>
    </row>
    <row r="47" spans="1:17" ht="15.75" x14ac:dyDescent="0.25">
      <c r="A47" s="33" t="s">
        <v>203</v>
      </c>
      <c r="B47" s="31" t="s">
        <v>119</v>
      </c>
      <c r="O47">
        <v>46</v>
      </c>
      <c r="Q47" s="197" t="s">
        <v>574</v>
      </c>
    </row>
    <row r="48" spans="1:17" ht="15.75" x14ac:dyDescent="0.25">
      <c r="A48" s="33" t="s">
        <v>204</v>
      </c>
      <c r="B48" s="31" t="s">
        <v>128</v>
      </c>
      <c r="O48">
        <v>47</v>
      </c>
      <c r="Q48" s="197" t="s">
        <v>576</v>
      </c>
    </row>
    <row r="49" spans="1:17" ht="15.75" x14ac:dyDescent="0.25">
      <c r="A49" s="33" t="s">
        <v>205</v>
      </c>
      <c r="B49" s="31" t="s">
        <v>119</v>
      </c>
      <c r="O49">
        <v>48</v>
      </c>
      <c r="Q49" s="197" t="s">
        <v>578</v>
      </c>
    </row>
    <row r="50" spans="1:17" ht="15.75" x14ac:dyDescent="0.25">
      <c r="A50" s="33" t="s">
        <v>206</v>
      </c>
      <c r="B50" s="31" t="s">
        <v>119</v>
      </c>
      <c r="O50">
        <v>49</v>
      </c>
      <c r="Q50" s="197" t="s">
        <v>577</v>
      </c>
    </row>
    <row r="51" spans="1:17" ht="15.75" x14ac:dyDescent="0.25">
      <c r="A51" s="33" t="s">
        <v>207</v>
      </c>
      <c r="B51" s="31" t="s">
        <v>119</v>
      </c>
      <c r="O51">
        <v>50</v>
      </c>
      <c r="Q51" s="197" t="s">
        <v>579</v>
      </c>
    </row>
    <row r="52" spans="1:17" x14ac:dyDescent="0.25">
      <c r="A52" s="33" t="s">
        <v>208</v>
      </c>
      <c r="B52" s="31" t="s">
        <v>119</v>
      </c>
      <c r="O52">
        <v>51</v>
      </c>
    </row>
    <row r="53" spans="1:17" x14ac:dyDescent="0.25">
      <c r="A53" s="33" t="s">
        <v>209</v>
      </c>
      <c r="B53" s="31" t="s">
        <v>119</v>
      </c>
      <c r="O53">
        <v>52</v>
      </c>
    </row>
    <row r="54" spans="1:17" x14ac:dyDescent="0.25">
      <c r="A54" s="33" t="s">
        <v>210</v>
      </c>
      <c r="B54" s="31" t="s">
        <v>119</v>
      </c>
      <c r="O54">
        <v>53</v>
      </c>
    </row>
    <row r="55" spans="1:17" x14ac:dyDescent="0.25">
      <c r="A55" s="33" t="s">
        <v>211</v>
      </c>
      <c r="B55" s="31" t="s">
        <v>119</v>
      </c>
      <c r="O55">
        <v>54</v>
      </c>
    </row>
    <row r="56" spans="1:17" x14ac:dyDescent="0.25">
      <c r="A56" s="33" t="s">
        <v>212</v>
      </c>
      <c r="B56" s="31" t="s">
        <v>119</v>
      </c>
      <c r="O56">
        <v>55</v>
      </c>
    </row>
    <row r="57" spans="1:17" x14ac:dyDescent="0.25">
      <c r="A57" s="33" t="s">
        <v>213</v>
      </c>
      <c r="B57" s="31" t="s">
        <v>119</v>
      </c>
      <c r="O57">
        <v>56</v>
      </c>
    </row>
    <row r="58" spans="1:17" x14ac:dyDescent="0.25">
      <c r="A58" s="33" t="s">
        <v>214</v>
      </c>
      <c r="B58" s="31" t="s">
        <v>128</v>
      </c>
      <c r="O58">
        <v>57</v>
      </c>
    </row>
    <row r="59" spans="1:17" x14ac:dyDescent="0.25">
      <c r="A59" s="33" t="s">
        <v>215</v>
      </c>
      <c r="B59" s="31" t="s">
        <v>119</v>
      </c>
      <c r="O59">
        <v>58</v>
      </c>
    </row>
    <row r="60" spans="1:17" x14ac:dyDescent="0.25">
      <c r="A60" s="33" t="s">
        <v>216</v>
      </c>
      <c r="B60" s="31" t="s">
        <v>119</v>
      </c>
      <c r="O60">
        <v>59</v>
      </c>
    </row>
    <row r="61" spans="1:17" x14ac:dyDescent="0.25">
      <c r="A61" s="33" t="s">
        <v>217</v>
      </c>
      <c r="B61" s="31" t="s">
        <v>119</v>
      </c>
      <c r="O61">
        <v>60</v>
      </c>
    </row>
    <row r="62" spans="1:17" x14ac:dyDescent="0.25">
      <c r="A62" s="33" t="s">
        <v>218</v>
      </c>
      <c r="B62" s="31" t="s">
        <v>119</v>
      </c>
    </row>
    <row r="63" spans="1:17" x14ac:dyDescent="0.25">
      <c r="A63" s="33" t="s">
        <v>219</v>
      </c>
      <c r="B63" s="31" t="s">
        <v>119</v>
      </c>
    </row>
    <row r="64" spans="1:17" x14ac:dyDescent="0.25">
      <c r="A64" s="33" t="s">
        <v>220</v>
      </c>
      <c r="B64" s="31" t="s">
        <v>119</v>
      </c>
    </row>
    <row r="65" spans="1:2" x14ac:dyDescent="0.25">
      <c r="A65" s="33" t="s">
        <v>221</v>
      </c>
      <c r="B65" s="31" t="s">
        <v>128</v>
      </c>
    </row>
    <row r="66" spans="1:2" x14ac:dyDescent="0.25">
      <c r="A66" s="33" t="s">
        <v>222</v>
      </c>
      <c r="B66" s="31" t="s">
        <v>128</v>
      </c>
    </row>
    <row r="67" spans="1:2" x14ac:dyDescent="0.25">
      <c r="A67" s="33" t="s">
        <v>223</v>
      </c>
      <c r="B67" s="31" t="s">
        <v>119</v>
      </c>
    </row>
    <row r="68" spans="1:2" x14ac:dyDescent="0.25">
      <c r="A68" s="33" t="s">
        <v>224</v>
      </c>
      <c r="B68" s="31" t="s">
        <v>119</v>
      </c>
    </row>
    <row r="69" spans="1:2" x14ac:dyDescent="0.25">
      <c r="A69" s="33" t="s">
        <v>225</v>
      </c>
      <c r="B69" s="31" t="s">
        <v>128</v>
      </c>
    </row>
    <row r="70" spans="1:2" x14ac:dyDescent="0.25">
      <c r="A70" s="33" t="s">
        <v>226</v>
      </c>
      <c r="B70" s="31" t="s">
        <v>119</v>
      </c>
    </row>
    <row r="71" spans="1:2" x14ac:dyDescent="0.25">
      <c r="A71" s="33" t="s">
        <v>227</v>
      </c>
      <c r="B71" s="31" t="s">
        <v>119</v>
      </c>
    </row>
    <row r="72" spans="1:2" x14ac:dyDescent="0.25">
      <c r="A72" s="33" t="s">
        <v>228</v>
      </c>
      <c r="B72" s="31" t="s">
        <v>119</v>
      </c>
    </row>
    <row r="73" spans="1:2" x14ac:dyDescent="0.25">
      <c r="A73" s="33" t="s">
        <v>229</v>
      </c>
      <c r="B73" s="31" t="s">
        <v>119</v>
      </c>
    </row>
    <row r="74" spans="1:2" x14ac:dyDescent="0.25">
      <c r="A74" s="33" t="s">
        <v>230</v>
      </c>
      <c r="B74" s="31" t="s">
        <v>119</v>
      </c>
    </row>
    <row r="75" spans="1:2" x14ac:dyDescent="0.25">
      <c r="A75" s="33" t="s">
        <v>231</v>
      </c>
      <c r="B75" s="31" t="s">
        <v>119</v>
      </c>
    </row>
    <row r="76" spans="1:2" x14ac:dyDescent="0.25">
      <c r="A76" s="33" t="s">
        <v>232</v>
      </c>
      <c r="B76" s="31" t="s">
        <v>128</v>
      </c>
    </row>
    <row r="77" spans="1:2" x14ac:dyDescent="0.25">
      <c r="A77" s="33" t="s">
        <v>233</v>
      </c>
      <c r="B77" s="31" t="s">
        <v>119</v>
      </c>
    </row>
    <row r="78" spans="1:2" x14ac:dyDescent="0.25">
      <c r="A78" s="33" t="s">
        <v>234</v>
      </c>
      <c r="B78" s="31" t="s">
        <v>119</v>
      </c>
    </row>
    <row r="79" spans="1:2" x14ac:dyDescent="0.25">
      <c r="A79" s="33" t="s">
        <v>235</v>
      </c>
      <c r="B79" s="31" t="s">
        <v>119</v>
      </c>
    </row>
    <row r="80" spans="1:2" x14ac:dyDescent="0.25">
      <c r="A80" s="33" t="s">
        <v>236</v>
      </c>
      <c r="B80" s="31" t="s">
        <v>119</v>
      </c>
    </row>
    <row r="81" spans="1:2" x14ac:dyDescent="0.25">
      <c r="A81" s="33" t="s">
        <v>237</v>
      </c>
      <c r="B81" s="31" t="s">
        <v>128</v>
      </c>
    </row>
    <row r="82" spans="1:2" x14ac:dyDescent="0.25">
      <c r="A82" s="33" t="s">
        <v>238</v>
      </c>
      <c r="B82" s="31" t="s">
        <v>119</v>
      </c>
    </row>
    <row r="83" spans="1:2" x14ac:dyDescent="0.25">
      <c r="A83" s="33" t="s">
        <v>239</v>
      </c>
      <c r="B83" s="31" t="s">
        <v>128</v>
      </c>
    </row>
    <row r="84" spans="1:2" x14ac:dyDescent="0.25">
      <c r="A84" s="33" t="s">
        <v>240</v>
      </c>
      <c r="B84" s="31" t="s">
        <v>119</v>
      </c>
    </row>
    <row r="85" spans="1:2" x14ac:dyDescent="0.25">
      <c r="A85" s="33" t="s">
        <v>241</v>
      </c>
      <c r="B85" s="31" t="s">
        <v>119</v>
      </c>
    </row>
    <row r="86" spans="1:2" x14ac:dyDescent="0.25">
      <c r="A86" s="33" t="s">
        <v>242</v>
      </c>
      <c r="B86" s="31" t="s">
        <v>119</v>
      </c>
    </row>
    <row r="87" spans="1:2" x14ac:dyDescent="0.25">
      <c r="A87" s="33" t="s">
        <v>243</v>
      </c>
      <c r="B87" s="31" t="s">
        <v>128</v>
      </c>
    </row>
    <row r="88" spans="1:2" x14ac:dyDescent="0.25">
      <c r="A88" s="33" t="s">
        <v>244</v>
      </c>
      <c r="B88" s="31" t="s">
        <v>119</v>
      </c>
    </row>
    <row r="89" spans="1:2" x14ac:dyDescent="0.25">
      <c r="A89" s="33" t="s">
        <v>245</v>
      </c>
      <c r="B89" s="31" t="s">
        <v>119</v>
      </c>
    </row>
    <row r="90" spans="1:2" x14ac:dyDescent="0.25">
      <c r="A90" s="33" t="s">
        <v>246</v>
      </c>
      <c r="B90" s="31" t="s">
        <v>119</v>
      </c>
    </row>
    <row r="91" spans="1:2" x14ac:dyDescent="0.25">
      <c r="A91" s="33" t="s">
        <v>247</v>
      </c>
      <c r="B91" s="31" t="s">
        <v>119</v>
      </c>
    </row>
    <row r="92" spans="1:2" x14ac:dyDescent="0.25">
      <c r="A92" s="33" t="s">
        <v>248</v>
      </c>
      <c r="B92" s="31" t="s">
        <v>128</v>
      </c>
    </row>
    <row r="93" spans="1:2" x14ac:dyDescent="0.25">
      <c r="A93" s="33" t="s">
        <v>249</v>
      </c>
      <c r="B93" s="31" t="s">
        <v>119</v>
      </c>
    </row>
    <row r="94" spans="1:2" x14ac:dyDescent="0.25">
      <c r="A94" s="33" t="s">
        <v>250</v>
      </c>
      <c r="B94" s="31" t="s">
        <v>119</v>
      </c>
    </row>
    <row r="95" spans="1:2" x14ac:dyDescent="0.25">
      <c r="A95" s="33" t="s">
        <v>251</v>
      </c>
      <c r="B95" s="31" t="s">
        <v>119</v>
      </c>
    </row>
    <row r="96" spans="1:2" x14ac:dyDescent="0.25">
      <c r="A96" s="33" t="s">
        <v>252</v>
      </c>
      <c r="B96" s="31" t="s">
        <v>119</v>
      </c>
    </row>
    <row r="97" spans="1:2" x14ac:dyDescent="0.25">
      <c r="A97" s="33" t="s">
        <v>253</v>
      </c>
      <c r="B97" s="31" t="s">
        <v>119</v>
      </c>
    </row>
    <row r="98" spans="1:2" x14ac:dyDescent="0.25">
      <c r="A98" s="33" t="s">
        <v>254</v>
      </c>
      <c r="B98" s="31" t="s">
        <v>119</v>
      </c>
    </row>
    <row r="99" spans="1:2" x14ac:dyDescent="0.25">
      <c r="A99" s="33" t="s">
        <v>255</v>
      </c>
      <c r="B99" s="31" t="s">
        <v>119</v>
      </c>
    </row>
    <row r="100" spans="1:2" x14ac:dyDescent="0.25">
      <c r="A100" s="33" t="s">
        <v>256</v>
      </c>
      <c r="B100" s="31" t="s">
        <v>119</v>
      </c>
    </row>
    <row r="101" spans="1:2" x14ac:dyDescent="0.25">
      <c r="A101" s="33" t="s">
        <v>257</v>
      </c>
      <c r="B101" s="31" t="s">
        <v>119</v>
      </c>
    </row>
    <row r="102" spans="1:2" x14ac:dyDescent="0.25">
      <c r="A102" s="33" t="s">
        <v>258</v>
      </c>
      <c r="B102" s="31" t="s">
        <v>119</v>
      </c>
    </row>
    <row r="103" spans="1:2" x14ac:dyDescent="0.25">
      <c r="A103" s="33" t="s">
        <v>259</v>
      </c>
      <c r="B103" s="31" t="s">
        <v>119</v>
      </c>
    </row>
    <row r="104" spans="1:2" x14ac:dyDescent="0.25">
      <c r="A104" s="33" t="s">
        <v>260</v>
      </c>
      <c r="B104" s="31" t="s">
        <v>119</v>
      </c>
    </row>
    <row r="105" spans="1:2" x14ac:dyDescent="0.25">
      <c r="A105" s="33" t="s">
        <v>261</v>
      </c>
      <c r="B105" s="31" t="s">
        <v>119</v>
      </c>
    </row>
    <row r="106" spans="1:2" x14ac:dyDescent="0.25">
      <c r="A106" s="33" t="s">
        <v>262</v>
      </c>
      <c r="B106" s="31" t="s">
        <v>128</v>
      </c>
    </row>
    <row r="107" spans="1:2" x14ac:dyDescent="0.25">
      <c r="A107" s="33" t="s">
        <v>263</v>
      </c>
      <c r="B107" s="31" t="s">
        <v>119</v>
      </c>
    </row>
    <row r="108" spans="1:2" x14ac:dyDescent="0.25">
      <c r="A108" s="33" t="s">
        <v>264</v>
      </c>
      <c r="B108" s="31" t="s">
        <v>119</v>
      </c>
    </row>
    <row r="109" spans="1:2" x14ac:dyDescent="0.25">
      <c r="A109" s="33" t="s">
        <v>265</v>
      </c>
      <c r="B109" s="31" t="s">
        <v>119</v>
      </c>
    </row>
    <row r="110" spans="1:2" x14ac:dyDescent="0.25">
      <c r="A110" s="33" t="s">
        <v>266</v>
      </c>
      <c r="B110" s="31" t="s">
        <v>128</v>
      </c>
    </row>
    <row r="111" spans="1:2" x14ac:dyDescent="0.25">
      <c r="A111" s="33" t="s">
        <v>267</v>
      </c>
      <c r="B111" s="31" t="s">
        <v>128</v>
      </c>
    </row>
    <row r="112" spans="1:2" x14ac:dyDescent="0.25">
      <c r="A112" s="33" t="s">
        <v>268</v>
      </c>
      <c r="B112" s="31" t="s">
        <v>119</v>
      </c>
    </row>
    <row r="113" spans="1:2" x14ac:dyDescent="0.25">
      <c r="A113" s="33" t="s">
        <v>269</v>
      </c>
      <c r="B113" s="31" t="s">
        <v>119</v>
      </c>
    </row>
    <row r="114" spans="1:2" x14ac:dyDescent="0.25">
      <c r="A114" s="33" t="s">
        <v>270</v>
      </c>
      <c r="B114" s="31" t="s">
        <v>119</v>
      </c>
    </row>
    <row r="115" spans="1:2" x14ac:dyDescent="0.25">
      <c r="A115" s="33" t="s">
        <v>271</v>
      </c>
      <c r="B115" s="31" t="s">
        <v>128</v>
      </c>
    </row>
    <row r="116" spans="1:2" x14ac:dyDescent="0.25">
      <c r="A116" s="33" t="s">
        <v>272</v>
      </c>
      <c r="B116" s="31" t="s">
        <v>119</v>
      </c>
    </row>
    <row r="117" spans="1:2" x14ac:dyDescent="0.25">
      <c r="A117" s="33" t="s">
        <v>273</v>
      </c>
      <c r="B117" s="31" t="s">
        <v>119</v>
      </c>
    </row>
    <row r="118" spans="1:2" x14ac:dyDescent="0.25">
      <c r="A118" s="33" t="s">
        <v>274</v>
      </c>
      <c r="B118" s="31" t="s">
        <v>119</v>
      </c>
    </row>
    <row r="119" spans="1:2" x14ac:dyDescent="0.25">
      <c r="A119" s="33" t="s">
        <v>275</v>
      </c>
      <c r="B119" s="31" t="s">
        <v>128</v>
      </c>
    </row>
    <row r="120" spans="1:2" x14ac:dyDescent="0.25">
      <c r="A120" s="33" t="s">
        <v>276</v>
      </c>
      <c r="B120" s="31" t="s">
        <v>119</v>
      </c>
    </row>
    <row r="121" spans="1:2" x14ac:dyDescent="0.25">
      <c r="A121" s="33" t="s">
        <v>277</v>
      </c>
      <c r="B121" s="31" t="s">
        <v>119</v>
      </c>
    </row>
    <row r="122" spans="1:2" x14ac:dyDescent="0.25">
      <c r="A122" s="33" t="s">
        <v>278</v>
      </c>
      <c r="B122" s="31" t="s">
        <v>119</v>
      </c>
    </row>
    <row r="123" spans="1:2" x14ac:dyDescent="0.25">
      <c r="A123" s="33" t="s">
        <v>279</v>
      </c>
      <c r="B123" s="31" t="s">
        <v>119</v>
      </c>
    </row>
    <row r="124" spans="1:2" x14ac:dyDescent="0.25">
      <c r="A124" s="33" t="s">
        <v>280</v>
      </c>
      <c r="B124" s="31" t="s">
        <v>119</v>
      </c>
    </row>
    <row r="125" spans="1:2" x14ac:dyDescent="0.25">
      <c r="A125" s="33" t="s">
        <v>281</v>
      </c>
      <c r="B125" s="31" t="s">
        <v>119</v>
      </c>
    </row>
    <row r="126" spans="1:2" x14ac:dyDescent="0.25">
      <c r="A126" s="33" t="s">
        <v>282</v>
      </c>
      <c r="B126" s="31" t="s">
        <v>119</v>
      </c>
    </row>
    <row r="127" spans="1:2" x14ac:dyDescent="0.25">
      <c r="A127" s="33" t="s">
        <v>283</v>
      </c>
      <c r="B127" s="31" t="s">
        <v>128</v>
      </c>
    </row>
    <row r="128" spans="1:2" x14ac:dyDescent="0.25">
      <c r="A128" s="33" t="s">
        <v>284</v>
      </c>
      <c r="B128" s="31" t="s">
        <v>119</v>
      </c>
    </row>
    <row r="129" spans="1:2" x14ac:dyDescent="0.25">
      <c r="A129" s="33" t="s">
        <v>285</v>
      </c>
      <c r="B129" s="31" t="s">
        <v>119</v>
      </c>
    </row>
    <row r="130" spans="1:2" x14ac:dyDescent="0.25">
      <c r="A130" s="33" t="s">
        <v>286</v>
      </c>
      <c r="B130" s="31" t="s">
        <v>119</v>
      </c>
    </row>
    <row r="131" spans="1:2" x14ac:dyDescent="0.25">
      <c r="A131" s="33" t="s">
        <v>287</v>
      </c>
      <c r="B131" s="31" t="s">
        <v>119</v>
      </c>
    </row>
    <row r="132" spans="1:2" x14ac:dyDescent="0.25">
      <c r="A132" s="33" t="s">
        <v>288</v>
      </c>
      <c r="B132" s="31" t="s">
        <v>128</v>
      </c>
    </row>
    <row r="133" spans="1:2" x14ac:dyDescent="0.25">
      <c r="A133" s="33" t="s">
        <v>289</v>
      </c>
      <c r="B133" s="31" t="s">
        <v>128</v>
      </c>
    </row>
    <row r="134" spans="1:2" x14ac:dyDescent="0.25">
      <c r="A134" s="33" t="s">
        <v>290</v>
      </c>
      <c r="B134" s="31" t="s">
        <v>119</v>
      </c>
    </row>
    <row r="135" spans="1:2" x14ac:dyDescent="0.25">
      <c r="A135" s="33" t="s">
        <v>291</v>
      </c>
      <c r="B135" s="31" t="s">
        <v>119</v>
      </c>
    </row>
    <row r="136" spans="1:2" x14ac:dyDescent="0.25">
      <c r="A136" s="33" t="s">
        <v>292</v>
      </c>
      <c r="B136" s="31" t="s">
        <v>119</v>
      </c>
    </row>
    <row r="137" spans="1:2" x14ac:dyDescent="0.25">
      <c r="A137" s="33" t="s">
        <v>293</v>
      </c>
      <c r="B137" s="31" t="s">
        <v>119</v>
      </c>
    </row>
    <row r="138" spans="1:2" x14ac:dyDescent="0.25">
      <c r="A138" s="33" t="s">
        <v>294</v>
      </c>
      <c r="B138" s="31" t="s">
        <v>119</v>
      </c>
    </row>
    <row r="139" spans="1:2" x14ac:dyDescent="0.25">
      <c r="A139" s="33" t="s">
        <v>295</v>
      </c>
      <c r="B139" s="31" t="s">
        <v>128</v>
      </c>
    </row>
    <row r="140" spans="1:2" x14ac:dyDescent="0.25">
      <c r="A140" s="33" t="s">
        <v>296</v>
      </c>
      <c r="B140" s="31" t="s">
        <v>119</v>
      </c>
    </row>
    <row r="141" spans="1:2" x14ac:dyDescent="0.25">
      <c r="A141" s="33" t="s">
        <v>297</v>
      </c>
      <c r="B141" s="31" t="s">
        <v>119</v>
      </c>
    </row>
    <row r="142" spans="1:2" x14ac:dyDescent="0.25">
      <c r="A142" s="33" t="s">
        <v>298</v>
      </c>
      <c r="B142" s="31" t="s">
        <v>119</v>
      </c>
    </row>
    <row r="143" spans="1:2" x14ac:dyDescent="0.25">
      <c r="A143" s="33" t="s">
        <v>299</v>
      </c>
      <c r="B143" s="31" t="s">
        <v>119</v>
      </c>
    </row>
    <row r="144" spans="1:2" x14ac:dyDescent="0.25">
      <c r="A144" s="33" t="s">
        <v>300</v>
      </c>
      <c r="B144" s="31" t="s">
        <v>119</v>
      </c>
    </row>
    <row r="145" spans="1:2" x14ac:dyDescent="0.25">
      <c r="A145" s="33" t="s">
        <v>301</v>
      </c>
      <c r="B145" s="31" t="s">
        <v>119</v>
      </c>
    </row>
    <row r="146" spans="1:2" x14ac:dyDescent="0.25">
      <c r="A146" s="33" t="s">
        <v>302</v>
      </c>
      <c r="B146" s="31" t="s">
        <v>119</v>
      </c>
    </row>
    <row r="147" spans="1:2" x14ac:dyDescent="0.25">
      <c r="A147" s="33" t="s">
        <v>303</v>
      </c>
      <c r="B147" s="31" t="s">
        <v>119</v>
      </c>
    </row>
    <row r="148" spans="1:2" x14ac:dyDescent="0.25">
      <c r="A148" s="33" t="s">
        <v>304</v>
      </c>
      <c r="B148" s="31" t="s">
        <v>119</v>
      </c>
    </row>
    <row r="149" spans="1:2" x14ac:dyDescent="0.25">
      <c r="A149" s="33" t="s">
        <v>305</v>
      </c>
      <c r="B149" s="31" t="s">
        <v>119</v>
      </c>
    </row>
    <row r="150" spans="1:2" x14ac:dyDescent="0.25">
      <c r="A150" s="33" t="s">
        <v>306</v>
      </c>
      <c r="B150" s="31" t="s">
        <v>119</v>
      </c>
    </row>
    <row r="151" spans="1:2" x14ac:dyDescent="0.25">
      <c r="A151" s="33" t="s">
        <v>307</v>
      </c>
      <c r="B151" s="31" t="s">
        <v>119</v>
      </c>
    </row>
    <row r="152" spans="1:2" x14ac:dyDescent="0.25">
      <c r="A152" s="33" t="s">
        <v>308</v>
      </c>
      <c r="B152" s="31" t="s">
        <v>128</v>
      </c>
    </row>
    <row r="153" spans="1:2" x14ac:dyDescent="0.25">
      <c r="A153" s="33" t="s">
        <v>309</v>
      </c>
      <c r="B153" s="31" t="s">
        <v>119</v>
      </c>
    </row>
    <row r="154" spans="1:2" x14ac:dyDescent="0.25">
      <c r="A154" s="33" t="s">
        <v>310</v>
      </c>
      <c r="B154" s="31" t="s">
        <v>119</v>
      </c>
    </row>
    <row r="155" spans="1:2" x14ac:dyDescent="0.25">
      <c r="A155" s="33" t="s">
        <v>311</v>
      </c>
      <c r="B155" s="31" t="s">
        <v>119</v>
      </c>
    </row>
    <row r="156" spans="1:2" x14ac:dyDescent="0.25">
      <c r="A156" s="33" t="s">
        <v>312</v>
      </c>
      <c r="B156" s="31" t="s">
        <v>119</v>
      </c>
    </row>
    <row r="157" spans="1:2" x14ac:dyDescent="0.25">
      <c r="A157" s="33" t="s">
        <v>313</v>
      </c>
      <c r="B157" s="31" t="s">
        <v>119</v>
      </c>
    </row>
    <row r="158" spans="1:2" x14ac:dyDescent="0.25">
      <c r="A158" s="33" t="s">
        <v>314</v>
      </c>
      <c r="B158" s="31" t="s">
        <v>119</v>
      </c>
    </row>
    <row r="159" spans="1:2" x14ac:dyDescent="0.25">
      <c r="A159" s="33" t="s">
        <v>315</v>
      </c>
      <c r="B159" s="31" t="s">
        <v>119</v>
      </c>
    </row>
    <row r="160" spans="1:2" x14ac:dyDescent="0.25">
      <c r="A160" s="33" t="s">
        <v>316</v>
      </c>
      <c r="B160" s="31" t="s">
        <v>119</v>
      </c>
    </row>
    <row r="161" spans="1:2" x14ac:dyDescent="0.25">
      <c r="A161" s="33" t="s">
        <v>317</v>
      </c>
      <c r="B161" s="31" t="s">
        <v>128</v>
      </c>
    </row>
    <row r="162" spans="1:2" x14ac:dyDescent="0.25">
      <c r="A162" s="33" t="s">
        <v>318</v>
      </c>
      <c r="B162" s="31" t="s">
        <v>119</v>
      </c>
    </row>
    <row r="163" spans="1:2" x14ac:dyDescent="0.25">
      <c r="A163" s="33" t="s">
        <v>319</v>
      </c>
      <c r="B163" s="31" t="s">
        <v>119</v>
      </c>
    </row>
    <row r="164" spans="1:2" x14ac:dyDescent="0.25">
      <c r="A164" s="33" t="s">
        <v>320</v>
      </c>
      <c r="B164" s="31" t="s">
        <v>119</v>
      </c>
    </row>
    <row r="165" spans="1:2" x14ac:dyDescent="0.25">
      <c r="A165" s="33" t="s">
        <v>321</v>
      </c>
      <c r="B165" s="31" t="s">
        <v>119</v>
      </c>
    </row>
    <row r="166" spans="1:2" x14ac:dyDescent="0.25">
      <c r="A166" s="33" t="s">
        <v>322</v>
      </c>
      <c r="B166" s="31" t="s">
        <v>119</v>
      </c>
    </row>
    <row r="167" spans="1:2" x14ac:dyDescent="0.25">
      <c r="A167" s="33" t="s">
        <v>323</v>
      </c>
      <c r="B167" s="31" t="s">
        <v>119</v>
      </c>
    </row>
    <row r="168" spans="1:2" x14ac:dyDescent="0.25">
      <c r="A168" s="33" t="s">
        <v>324</v>
      </c>
      <c r="B168" s="31" t="s">
        <v>128</v>
      </c>
    </row>
    <row r="169" spans="1:2" x14ac:dyDescent="0.25">
      <c r="A169" s="33" t="s">
        <v>325</v>
      </c>
      <c r="B169" s="31" t="s">
        <v>119</v>
      </c>
    </row>
    <row r="170" spans="1:2" x14ac:dyDescent="0.25">
      <c r="A170" s="33" t="s">
        <v>326</v>
      </c>
      <c r="B170" s="31" t="s">
        <v>119</v>
      </c>
    </row>
    <row r="171" spans="1:2" x14ac:dyDescent="0.25">
      <c r="A171" s="33" t="s">
        <v>327</v>
      </c>
      <c r="B171" s="31" t="s">
        <v>119</v>
      </c>
    </row>
    <row r="172" spans="1:2" x14ac:dyDescent="0.25">
      <c r="A172" s="33" t="s">
        <v>328</v>
      </c>
      <c r="B172" s="31" t="s">
        <v>119</v>
      </c>
    </row>
    <row r="173" spans="1:2" x14ac:dyDescent="0.25">
      <c r="A173" s="33" t="s">
        <v>329</v>
      </c>
      <c r="B173" s="31" t="s">
        <v>119</v>
      </c>
    </row>
    <row r="174" spans="1:2" x14ac:dyDescent="0.25">
      <c r="A174" s="33" t="s">
        <v>330</v>
      </c>
      <c r="B174" s="31" t="s">
        <v>119</v>
      </c>
    </row>
    <row r="175" spans="1:2" x14ac:dyDescent="0.25">
      <c r="A175" s="33" t="s">
        <v>331</v>
      </c>
      <c r="B175" s="31" t="s">
        <v>128</v>
      </c>
    </row>
    <row r="176" spans="1:2" x14ac:dyDescent="0.25">
      <c r="A176" s="33" t="s">
        <v>332</v>
      </c>
      <c r="B176" s="31" t="s">
        <v>119</v>
      </c>
    </row>
    <row r="177" spans="1:2" x14ac:dyDescent="0.25">
      <c r="A177" s="33" t="s">
        <v>333</v>
      </c>
      <c r="B177" s="31" t="s">
        <v>119</v>
      </c>
    </row>
    <row r="178" spans="1:2" x14ac:dyDescent="0.25">
      <c r="A178" s="33" t="s">
        <v>334</v>
      </c>
      <c r="B178" s="31" t="s">
        <v>119</v>
      </c>
    </row>
    <row r="179" spans="1:2" x14ac:dyDescent="0.25">
      <c r="A179" s="33" t="s">
        <v>335</v>
      </c>
      <c r="B179" s="31" t="s">
        <v>128</v>
      </c>
    </row>
    <row r="180" spans="1:2" x14ac:dyDescent="0.25">
      <c r="A180" s="33" t="s">
        <v>336</v>
      </c>
      <c r="B180" s="31" t="s">
        <v>119</v>
      </c>
    </row>
    <row r="181" spans="1:2" x14ac:dyDescent="0.25">
      <c r="A181" s="33" t="s">
        <v>337</v>
      </c>
      <c r="B181" s="31" t="s">
        <v>119</v>
      </c>
    </row>
    <row r="182" spans="1:2" x14ac:dyDescent="0.25">
      <c r="A182" s="33" t="s">
        <v>338</v>
      </c>
      <c r="B182" s="31" t="s">
        <v>119</v>
      </c>
    </row>
    <row r="183" spans="1:2" x14ac:dyDescent="0.25">
      <c r="A183" s="33" t="s">
        <v>339</v>
      </c>
      <c r="B183" s="31" t="s">
        <v>119</v>
      </c>
    </row>
    <row r="184" spans="1:2" x14ac:dyDescent="0.25">
      <c r="A184" s="33" t="s">
        <v>340</v>
      </c>
      <c r="B184" s="31" t="s">
        <v>119</v>
      </c>
    </row>
    <row r="185" spans="1:2" x14ac:dyDescent="0.25">
      <c r="A185" s="33" t="s">
        <v>341</v>
      </c>
      <c r="B185" s="31" t="s">
        <v>119</v>
      </c>
    </row>
    <row r="186" spans="1:2" x14ac:dyDescent="0.25">
      <c r="A186" s="33" t="s">
        <v>342</v>
      </c>
      <c r="B186" s="31" t="s">
        <v>128</v>
      </c>
    </row>
    <row r="187" spans="1:2" x14ac:dyDescent="0.25">
      <c r="A187" s="33" t="s">
        <v>343</v>
      </c>
      <c r="B187" s="31" t="s">
        <v>119</v>
      </c>
    </row>
    <row r="188" spans="1:2" x14ac:dyDescent="0.25">
      <c r="A188" s="33" t="s">
        <v>344</v>
      </c>
      <c r="B188" s="31" t="s">
        <v>119</v>
      </c>
    </row>
    <row r="189" spans="1:2" x14ac:dyDescent="0.25">
      <c r="A189" s="33" t="s">
        <v>345</v>
      </c>
      <c r="B189" s="31" t="s">
        <v>119</v>
      </c>
    </row>
    <row r="190" spans="1:2" x14ac:dyDescent="0.25">
      <c r="A190" s="33" t="s">
        <v>346</v>
      </c>
      <c r="B190" s="31" t="s">
        <v>119</v>
      </c>
    </row>
    <row r="191" spans="1:2" x14ac:dyDescent="0.25">
      <c r="A191" s="33" t="s">
        <v>347</v>
      </c>
      <c r="B191" s="31" t="s">
        <v>119</v>
      </c>
    </row>
    <row r="192" spans="1:2" x14ac:dyDescent="0.25">
      <c r="A192" s="33" t="s">
        <v>348</v>
      </c>
      <c r="B192" s="31" t="s">
        <v>119</v>
      </c>
    </row>
    <row r="193" spans="1:2" x14ac:dyDescent="0.25">
      <c r="A193" s="33" t="s">
        <v>349</v>
      </c>
      <c r="B193" s="31" t="s">
        <v>119</v>
      </c>
    </row>
    <row r="194" spans="1:2" x14ac:dyDescent="0.25">
      <c r="A194" s="33" t="s">
        <v>350</v>
      </c>
      <c r="B194" s="31" t="s">
        <v>119</v>
      </c>
    </row>
    <row r="195" spans="1:2" x14ac:dyDescent="0.25">
      <c r="A195" s="33" t="s">
        <v>351</v>
      </c>
      <c r="B195" s="31" t="s">
        <v>119</v>
      </c>
    </row>
    <row r="196" spans="1:2" x14ac:dyDescent="0.25">
      <c r="A196" s="33" t="s">
        <v>352</v>
      </c>
      <c r="B196" s="31" t="s">
        <v>128</v>
      </c>
    </row>
    <row r="197" spans="1:2" x14ac:dyDescent="0.25">
      <c r="A197" s="33" t="s">
        <v>353</v>
      </c>
      <c r="B197" s="31" t="s">
        <v>119</v>
      </c>
    </row>
    <row r="198" spans="1:2" x14ac:dyDescent="0.25">
      <c r="A198" s="33" t="s">
        <v>354</v>
      </c>
      <c r="B198" s="31" t="s">
        <v>119</v>
      </c>
    </row>
    <row r="199" spans="1:2" x14ac:dyDescent="0.25">
      <c r="A199" s="33" t="s">
        <v>355</v>
      </c>
      <c r="B199" s="31" t="s">
        <v>119</v>
      </c>
    </row>
    <row r="200" spans="1:2" x14ac:dyDescent="0.25">
      <c r="A200" s="33" t="s">
        <v>356</v>
      </c>
      <c r="B200" s="31" t="s">
        <v>119</v>
      </c>
    </row>
    <row r="201" spans="1:2" x14ac:dyDescent="0.25">
      <c r="A201" s="33" t="s">
        <v>357</v>
      </c>
      <c r="B201" s="31" t="s">
        <v>119</v>
      </c>
    </row>
    <row r="202" spans="1:2" x14ac:dyDescent="0.25">
      <c r="A202" s="33" t="s">
        <v>358</v>
      </c>
      <c r="B202" s="31" t="s">
        <v>128</v>
      </c>
    </row>
    <row r="203" spans="1:2" x14ac:dyDescent="0.25">
      <c r="A203" s="33" t="s">
        <v>359</v>
      </c>
      <c r="B203" s="31" t="s">
        <v>119</v>
      </c>
    </row>
    <row r="204" spans="1:2" x14ac:dyDescent="0.25">
      <c r="A204" s="33" t="s">
        <v>360</v>
      </c>
      <c r="B204" s="31" t="s">
        <v>119</v>
      </c>
    </row>
    <row r="205" spans="1:2" x14ac:dyDescent="0.25">
      <c r="A205" s="33" t="s">
        <v>361</v>
      </c>
      <c r="B205" s="31" t="s">
        <v>119</v>
      </c>
    </row>
    <row r="206" spans="1:2" x14ac:dyDescent="0.25">
      <c r="A206" s="33" t="s">
        <v>362</v>
      </c>
      <c r="B206" s="31" t="s">
        <v>119</v>
      </c>
    </row>
    <row r="207" spans="1:2" x14ac:dyDescent="0.25">
      <c r="A207" s="33" t="s">
        <v>363</v>
      </c>
      <c r="B207" s="31" t="s">
        <v>119</v>
      </c>
    </row>
    <row r="208" spans="1:2" x14ac:dyDescent="0.25">
      <c r="A208" s="33" t="s">
        <v>364</v>
      </c>
      <c r="B208" s="31" t="s">
        <v>119</v>
      </c>
    </row>
    <row r="209" spans="1:2" x14ac:dyDescent="0.25">
      <c r="A209" s="33" t="s">
        <v>365</v>
      </c>
      <c r="B209" s="31" t="s">
        <v>119</v>
      </c>
    </row>
    <row r="210" spans="1:2" x14ac:dyDescent="0.25">
      <c r="A210" s="33" t="s">
        <v>366</v>
      </c>
      <c r="B210" s="31" t="s">
        <v>119</v>
      </c>
    </row>
    <row r="211" spans="1:2" x14ac:dyDescent="0.25">
      <c r="A211" s="33" t="s">
        <v>367</v>
      </c>
      <c r="B211" s="31" t="s">
        <v>119</v>
      </c>
    </row>
    <row r="212" spans="1:2" x14ac:dyDescent="0.25">
      <c r="A212" s="33" t="s">
        <v>368</v>
      </c>
      <c r="B212" s="31" t="s">
        <v>119</v>
      </c>
    </row>
    <row r="213" spans="1:2" x14ac:dyDescent="0.25">
      <c r="A213" s="33" t="s">
        <v>369</v>
      </c>
      <c r="B213" s="31" t="s">
        <v>128</v>
      </c>
    </row>
    <row r="214" spans="1:2" x14ac:dyDescent="0.25">
      <c r="A214" s="33" t="s">
        <v>370</v>
      </c>
      <c r="B214" s="31" t="s">
        <v>119</v>
      </c>
    </row>
    <row r="215" spans="1:2" x14ac:dyDescent="0.25">
      <c r="A215" s="33" t="s">
        <v>371</v>
      </c>
      <c r="B215" s="31" t="s">
        <v>119</v>
      </c>
    </row>
    <row r="216" spans="1:2" x14ac:dyDescent="0.25">
      <c r="A216" s="33" t="s">
        <v>372</v>
      </c>
      <c r="B216" s="31" t="s">
        <v>128</v>
      </c>
    </row>
    <row r="217" spans="1:2" x14ac:dyDescent="0.25">
      <c r="A217" s="33" t="s">
        <v>373</v>
      </c>
      <c r="B217" s="31" t="s">
        <v>128</v>
      </c>
    </row>
    <row r="218" spans="1:2" x14ac:dyDescent="0.25">
      <c r="A218" s="33" t="s">
        <v>374</v>
      </c>
      <c r="B218" s="31" t="s">
        <v>119</v>
      </c>
    </row>
    <row r="219" spans="1:2" x14ac:dyDescent="0.25">
      <c r="A219" s="33" t="s">
        <v>375</v>
      </c>
      <c r="B219" s="31" t="s">
        <v>119</v>
      </c>
    </row>
    <row r="220" spans="1:2" x14ac:dyDescent="0.25">
      <c r="A220" s="33" t="s">
        <v>376</v>
      </c>
      <c r="B220" s="31" t="s">
        <v>119</v>
      </c>
    </row>
    <row r="221" spans="1:2" x14ac:dyDescent="0.25">
      <c r="A221" s="33" t="s">
        <v>377</v>
      </c>
      <c r="B221" s="31" t="s">
        <v>119</v>
      </c>
    </row>
    <row r="222" spans="1:2" x14ac:dyDescent="0.25">
      <c r="A222" s="33" t="s">
        <v>378</v>
      </c>
      <c r="B222" s="31" t="s">
        <v>119</v>
      </c>
    </row>
    <row r="223" spans="1:2" x14ac:dyDescent="0.25">
      <c r="A223" s="33" t="s">
        <v>379</v>
      </c>
      <c r="B223" s="31" t="s">
        <v>119</v>
      </c>
    </row>
    <row r="224" spans="1:2" x14ac:dyDescent="0.25">
      <c r="A224" s="33" t="s">
        <v>380</v>
      </c>
      <c r="B224" s="31" t="s">
        <v>119</v>
      </c>
    </row>
    <row r="225" spans="1:2" x14ac:dyDescent="0.25">
      <c r="A225" s="33" t="s">
        <v>381</v>
      </c>
      <c r="B225" s="31" t="s">
        <v>119</v>
      </c>
    </row>
    <row r="226" spans="1:2" x14ac:dyDescent="0.25">
      <c r="A226" s="33" t="s">
        <v>382</v>
      </c>
      <c r="B226" s="31" t="s">
        <v>119</v>
      </c>
    </row>
    <row r="227" spans="1:2" x14ac:dyDescent="0.25">
      <c r="A227" s="33" t="s">
        <v>383</v>
      </c>
      <c r="B227" s="31" t="s">
        <v>119</v>
      </c>
    </row>
    <row r="228" spans="1:2" x14ac:dyDescent="0.25">
      <c r="A228" s="33" t="s">
        <v>384</v>
      </c>
      <c r="B228" s="31" t="s">
        <v>119</v>
      </c>
    </row>
    <row r="229" spans="1:2" x14ac:dyDescent="0.25">
      <c r="A229" s="33" t="s">
        <v>385</v>
      </c>
      <c r="B229" s="31" t="s">
        <v>119</v>
      </c>
    </row>
    <row r="230" spans="1:2" x14ac:dyDescent="0.25">
      <c r="A230" s="33" t="s">
        <v>386</v>
      </c>
      <c r="B230" s="31" t="s">
        <v>119</v>
      </c>
    </row>
    <row r="231" spans="1:2" x14ac:dyDescent="0.25">
      <c r="A231" s="33" t="s">
        <v>387</v>
      </c>
      <c r="B231" s="31" t="s">
        <v>119</v>
      </c>
    </row>
    <row r="232" spans="1:2" x14ac:dyDescent="0.25">
      <c r="A232" s="33" t="s">
        <v>388</v>
      </c>
      <c r="B232" s="31" t="s">
        <v>128</v>
      </c>
    </row>
    <row r="233" spans="1:2" x14ac:dyDescent="0.25">
      <c r="A233" s="33" t="s">
        <v>389</v>
      </c>
      <c r="B233" s="31" t="s">
        <v>119</v>
      </c>
    </row>
    <row r="234" spans="1:2" x14ac:dyDescent="0.25">
      <c r="A234" s="33" t="s">
        <v>390</v>
      </c>
      <c r="B234" s="31" t="s">
        <v>119</v>
      </c>
    </row>
    <row r="235" spans="1:2" x14ac:dyDescent="0.25">
      <c r="A235" s="33" t="s">
        <v>391</v>
      </c>
      <c r="B235" s="31" t="s">
        <v>119</v>
      </c>
    </row>
    <row r="236" spans="1:2" x14ac:dyDescent="0.25">
      <c r="A236" s="33" t="s">
        <v>392</v>
      </c>
      <c r="B236" s="31" t="s">
        <v>128</v>
      </c>
    </row>
    <row r="237" spans="1:2" x14ac:dyDescent="0.25">
      <c r="A237" s="33" t="s">
        <v>393</v>
      </c>
      <c r="B237" s="31" t="s">
        <v>119</v>
      </c>
    </row>
    <row r="238" spans="1:2" x14ac:dyDescent="0.25">
      <c r="A238" s="33" t="s">
        <v>394</v>
      </c>
      <c r="B238" s="31" t="s">
        <v>128</v>
      </c>
    </row>
    <row r="239" spans="1:2" x14ac:dyDescent="0.25">
      <c r="A239" s="33" t="s">
        <v>395</v>
      </c>
      <c r="B239" s="31" t="s">
        <v>128</v>
      </c>
    </row>
    <row r="240" spans="1:2" x14ac:dyDescent="0.25">
      <c r="A240" s="33" t="s">
        <v>396</v>
      </c>
      <c r="B240" s="31" t="s">
        <v>119</v>
      </c>
    </row>
    <row r="241" spans="1:2" x14ac:dyDescent="0.25">
      <c r="A241" s="33" t="s">
        <v>397</v>
      </c>
      <c r="B241" s="31" t="s">
        <v>119</v>
      </c>
    </row>
    <row r="242" spans="1:2" x14ac:dyDescent="0.25">
      <c r="A242" s="33" t="s">
        <v>398</v>
      </c>
      <c r="B242" s="31" t="s">
        <v>119</v>
      </c>
    </row>
    <row r="243" spans="1:2" x14ac:dyDescent="0.25">
      <c r="A243" s="34" t="s">
        <v>402</v>
      </c>
    </row>
  </sheetData>
  <sheetProtection algorithmName="SHA-512" hashValue="jDGa08VVsIShZ9SMP6l6Jlx8soCsUTI1GkXPa4/k1yf1O3FVR00u+Q6NARwro3PAR5exEuc60p93/ufngJmGag==" saltValue="NqL+hpNjgCjbiy72c45mrQ==" spinCount="100000" sheet="1" objects="1" scenarios="1"/>
  <phoneticPr fontId="54" type="noConversion"/>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27FE-7D10-4824-A8FE-611A6789C7DE}">
  <sheetPr>
    <tabColor theme="2"/>
  </sheetPr>
  <dimension ref="A1:G19"/>
  <sheetViews>
    <sheetView workbookViewId="0">
      <selection activeCell="A14" sqref="A14:A19"/>
    </sheetView>
  </sheetViews>
  <sheetFormatPr defaultColWidth="8.85546875" defaultRowHeight="15" x14ac:dyDescent="0.25"/>
  <cols>
    <col min="1" max="1" width="56.7109375" style="239" bestFit="1" customWidth="1"/>
    <col min="2" max="2" width="16" style="239" bestFit="1" customWidth="1"/>
    <col min="3" max="4" width="16.140625" style="239" bestFit="1" customWidth="1"/>
    <col min="5" max="6" width="11.7109375" style="239" bestFit="1" customWidth="1"/>
    <col min="7" max="7" width="11.5703125" style="239" bestFit="1" customWidth="1"/>
    <col min="8" max="16384" width="8.85546875" style="239"/>
  </cols>
  <sheetData>
    <row r="1" spans="1:7" x14ac:dyDescent="0.25">
      <c r="A1" s="237" t="s">
        <v>822</v>
      </c>
      <c r="B1" s="237" t="s">
        <v>823</v>
      </c>
      <c r="C1" s="238" t="s">
        <v>824</v>
      </c>
      <c r="D1" s="238" t="s">
        <v>825</v>
      </c>
      <c r="E1" s="237" t="s">
        <v>826</v>
      </c>
      <c r="F1" s="237" t="s">
        <v>827</v>
      </c>
      <c r="G1" s="237" t="s">
        <v>828</v>
      </c>
    </row>
    <row r="2" spans="1:7" s="244" customFormat="1" x14ac:dyDescent="0.25">
      <c r="A2" s="240" t="s">
        <v>832</v>
      </c>
      <c r="B2" s="240" t="s">
        <v>829</v>
      </c>
      <c r="C2" s="241">
        <v>191.97</v>
      </c>
      <c r="D2" s="242">
        <v>203.47</v>
      </c>
      <c r="E2" s="243">
        <v>195.97</v>
      </c>
      <c r="F2" s="243">
        <v>199.23</v>
      </c>
      <c r="G2" s="243">
        <v>204.36</v>
      </c>
    </row>
    <row r="3" spans="1:7" s="244" customFormat="1" x14ac:dyDescent="0.25">
      <c r="A3" s="240" t="s">
        <v>833</v>
      </c>
      <c r="B3" s="240" t="s">
        <v>829</v>
      </c>
      <c r="C3" s="241">
        <v>174.57</v>
      </c>
      <c r="D3" s="242">
        <v>186.56</v>
      </c>
      <c r="E3" s="243">
        <v>177.89</v>
      </c>
      <c r="F3" s="243">
        <v>181.9</v>
      </c>
      <c r="G3" s="243">
        <v>184.63</v>
      </c>
    </row>
    <row r="4" spans="1:7" s="244" customFormat="1" x14ac:dyDescent="0.25">
      <c r="A4" s="240" t="s">
        <v>834</v>
      </c>
      <c r="B4" s="240" t="s">
        <v>829</v>
      </c>
      <c r="C4" s="241">
        <v>172.35</v>
      </c>
      <c r="D4" s="242">
        <v>183.78</v>
      </c>
      <c r="E4" s="243">
        <v>174.78</v>
      </c>
      <c r="F4" s="243">
        <v>178.66</v>
      </c>
      <c r="G4" s="243">
        <v>180.44</v>
      </c>
    </row>
    <row r="5" spans="1:7" s="244" customFormat="1" x14ac:dyDescent="0.25">
      <c r="A5" s="240" t="s">
        <v>835</v>
      </c>
      <c r="B5" s="240" t="s">
        <v>829</v>
      </c>
      <c r="C5" s="241">
        <v>171.76</v>
      </c>
      <c r="D5" s="242">
        <v>175.56</v>
      </c>
      <c r="E5" s="243">
        <v>171.19</v>
      </c>
      <c r="F5" s="243">
        <v>173.01</v>
      </c>
      <c r="G5" s="243">
        <v>177.26</v>
      </c>
    </row>
    <row r="6" spans="1:7" s="244" customFormat="1" x14ac:dyDescent="0.25">
      <c r="A6" s="240" t="s">
        <v>836</v>
      </c>
      <c r="B6" s="240" t="s">
        <v>829</v>
      </c>
      <c r="C6" s="241">
        <v>185</v>
      </c>
      <c r="D6" s="242">
        <v>189.43</v>
      </c>
      <c r="E6" s="243">
        <v>184.89</v>
      </c>
      <c r="F6" s="243">
        <v>186.97</v>
      </c>
      <c r="G6" s="243">
        <v>194.73</v>
      </c>
    </row>
    <row r="7" spans="1:7" s="244" customFormat="1" x14ac:dyDescent="0.25">
      <c r="A7" s="240" t="s">
        <v>837</v>
      </c>
      <c r="B7" s="240" t="s">
        <v>829</v>
      </c>
      <c r="C7" s="241">
        <v>183.94</v>
      </c>
      <c r="D7" s="242">
        <v>195.18</v>
      </c>
      <c r="E7" s="243">
        <v>187.58</v>
      </c>
      <c r="F7" s="243">
        <v>190.44</v>
      </c>
      <c r="G7" s="243">
        <v>195.2</v>
      </c>
    </row>
    <row r="8" spans="1:7" x14ac:dyDescent="0.25">
      <c r="A8" s="237" t="s">
        <v>838</v>
      </c>
      <c r="B8" s="237" t="s">
        <v>829</v>
      </c>
      <c r="C8" s="245">
        <v>190.57</v>
      </c>
      <c r="D8" s="238">
        <v>200.62</v>
      </c>
      <c r="E8" s="246">
        <v>193.94</v>
      </c>
      <c r="F8" s="246">
        <v>197.42</v>
      </c>
      <c r="G8" s="246">
        <v>201.01</v>
      </c>
    </row>
    <row r="9" spans="1:7" x14ac:dyDescent="0.25">
      <c r="A9" s="237" t="s">
        <v>839</v>
      </c>
      <c r="B9" s="237" t="s">
        <v>829</v>
      </c>
      <c r="C9" s="245">
        <v>172.98</v>
      </c>
      <c r="D9" s="238">
        <v>183.83</v>
      </c>
      <c r="E9" s="246">
        <v>175.86</v>
      </c>
      <c r="F9" s="246">
        <v>180.13</v>
      </c>
      <c r="G9" s="246">
        <v>181.56</v>
      </c>
    </row>
    <row r="10" spans="1:7" x14ac:dyDescent="0.25">
      <c r="A10" s="237" t="s">
        <v>840</v>
      </c>
      <c r="B10" s="237" t="s">
        <v>829</v>
      </c>
      <c r="C10" s="245">
        <v>180.9</v>
      </c>
      <c r="D10" s="238">
        <v>191.18</v>
      </c>
      <c r="E10" s="246">
        <v>183.34</v>
      </c>
      <c r="F10" s="246">
        <v>185.92</v>
      </c>
      <c r="G10" s="246">
        <v>186.98</v>
      </c>
    </row>
    <row r="11" spans="1:7" x14ac:dyDescent="0.25">
      <c r="A11" s="237" t="s">
        <v>841</v>
      </c>
      <c r="B11" s="237" t="s">
        <v>829</v>
      </c>
      <c r="C11" s="245">
        <v>167.79</v>
      </c>
      <c r="D11" s="238">
        <v>178.38</v>
      </c>
      <c r="E11" s="246">
        <v>170.32</v>
      </c>
      <c r="F11" s="246">
        <v>173.92</v>
      </c>
      <c r="G11" s="246">
        <v>174.24</v>
      </c>
    </row>
    <row r="12" spans="1:7" x14ac:dyDescent="0.25">
      <c r="A12" s="237" t="s">
        <v>842</v>
      </c>
      <c r="B12" s="237" t="s">
        <v>829</v>
      </c>
      <c r="C12" s="245">
        <v>199.15</v>
      </c>
      <c r="D12" s="238">
        <v>211.06</v>
      </c>
      <c r="E12" s="246">
        <v>204.55</v>
      </c>
      <c r="F12" s="246">
        <v>210.81</v>
      </c>
      <c r="G12" s="246">
        <v>214.92</v>
      </c>
    </row>
    <row r="13" spans="1:7" x14ac:dyDescent="0.25">
      <c r="A13" s="237" t="s">
        <v>843</v>
      </c>
      <c r="B13" s="237" t="s">
        <v>829</v>
      </c>
      <c r="C13" s="245">
        <v>178.65</v>
      </c>
      <c r="D13" s="238">
        <v>190.24</v>
      </c>
      <c r="E13" s="246">
        <v>183.96</v>
      </c>
      <c r="F13" s="246">
        <v>186.65</v>
      </c>
      <c r="G13" s="246">
        <v>188.16</v>
      </c>
    </row>
    <row r="14" spans="1:7" s="244" customFormat="1" x14ac:dyDescent="0.25">
      <c r="A14" s="240" t="s">
        <v>844</v>
      </c>
      <c r="B14" s="240" t="s">
        <v>829</v>
      </c>
      <c r="C14" s="241">
        <v>226.24</v>
      </c>
      <c r="D14" s="242">
        <v>236.89</v>
      </c>
      <c r="E14" s="243">
        <v>227</v>
      </c>
      <c r="F14" s="243">
        <v>231.61</v>
      </c>
      <c r="G14" s="243">
        <v>235.45</v>
      </c>
    </row>
    <row r="15" spans="1:7" s="244" customFormat="1" x14ac:dyDescent="0.25">
      <c r="A15" s="240" t="s">
        <v>845</v>
      </c>
      <c r="B15" s="240" t="s">
        <v>829</v>
      </c>
      <c r="C15" s="241">
        <v>214.24</v>
      </c>
      <c r="D15" s="242">
        <v>225.84</v>
      </c>
      <c r="E15" s="243">
        <v>215.34</v>
      </c>
      <c r="F15" s="243">
        <v>220.93</v>
      </c>
      <c r="G15" s="243">
        <v>222.65</v>
      </c>
    </row>
    <row r="16" spans="1:7" s="244" customFormat="1" x14ac:dyDescent="0.25">
      <c r="A16" s="240" t="s">
        <v>846</v>
      </c>
      <c r="B16" s="240" t="s">
        <v>829</v>
      </c>
      <c r="C16" s="241">
        <v>222.22</v>
      </c>
      <c r="D16" s="242">
        <v>233.24</v>
      </c>
      <c r="E16" s="243">
        <v>222.19</v>
      </c>
      <c r="F16" s="243">
        <v>226.25</v>
      </c>
      <c r="G16" s="243">
        <v>227.64</v>
      </c>
    </row>
    <row r="17" spans="1:7" s="244" customFormat="1" x14ac:dyDescent="0.25">
      <c r="A17" s="240" t="s">
        <v>847</v>
      </c>
      <c r="B17" s="240" t="s">
        <v>829</v>
      </c>
      <c r="C17" s="241">
        <v>209.15</v>
      </c>
      <c r="D17" s="242">
        <v>220.48</v>
      </c>
      <c r="E17" s="243">
        <v>210.39</v>
      </c>
      <c r="F17" s="243">
        <v>215.38</v>
      </c>
      <c r="G17" s="243">
        <v>216.1</v>
      </c>
    </row>
    <row r="18" spans="1:7" s="244" customFormat="1" x14ac:dyDescent="0.25">
      <c r="A18" s="240" t="s">
        <v>848</v>
      </c>
      <c r="B18" s="240" t="s">
        <v>829</v>
      </c>
      <c r="C18" s="241">
        <v>234.67</v>
      </c>
      <c r="D18" s="242">
        <v>247.17</v>
      </c>
      <c r="E18" s="243">
        <v>236.5</v>
      </c>
      <c r="F18" s="243">
        <v>243.63</v>
      </c>
      <c r="G18" s="243">
        <v>247.93</v>
      </c>
    </row>
    <row r="19" spans="1:7" s="244" customFormat="1" x14ac:dyDescent="0.25">
      <c r="A19" s="240" t="s">
        <v>849</v>
      </c>
      <c r="B19" s="240" t="s">
        <v>829</v>
      </c>
      <c r="C19" s="241">
        <v>218.8</v>
      </c>
      <c r="D19" s="242">
        <v>229.21</v>
      </c>
      <c r="E19" s="243">
        <v>219.88</v>
      </c>
      <c r="F19" s="243">
        <v>224.15</v>
      </c>
      <c r="G19" s="243">
        <v>227.67</v>
      </c>
    </row>
  </sheetData>
  <sheetProtection algorithmName="SHA-512" hashValue="ldWYsZePZRsePbbFJKt3KWC4STMPnjjFszp4cBU0g25ldFMxp8rVcD5imuAquTPKVOLBD8DF3OKcPrOyrVFsMw==" saltValue="XUqXQbCA75X38tXOr6vgi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4749-0384-4705-98E9-158845C59CFA}">
  <sheetPr>
    <tabColor theme="2"/>
  </sheetPr>
  <dimension ref="A1:D29"/>
  <sheetViews>
    <sheetView workbookViewId="0">
      <selection activeCell="C1" sqref="C1:D2"/>
    </sheetView>
  </sheetViews>
  <sheetFormatPr defaultColWidth="8.85546875" defaultRowHeight="15" x14ac:dyDescent="0.25"/>
  <cols>
    <col min="1" max="1" width="56.7109375" style="239" bestFit="1" customWidth="1"/>
    <col min="2" max="2" width="16" style="239" bestFit="1" customWidth="1"/>
    <col min="3" max="3" width="11.7109375" style="239" bestFit="1" customWidth="1"/>
    <col min="4" max="4" width="11.5703125" style="239" bestFit="1" customWidth="1"/>
    <col min="5" max="16384" width="8.85546875" style="239"/>
  </cols>
  <sheetData>
    <row r="1" spans="1:4" x14ac:dyDescent="0.25">
      <c r="A1" s="237" t="s">
        <v>822</v>
      </c>
      <c r="B1" s="237" t="s">
        <v>823</v>
      </c>
      <c r="C1" s="237" t="s">
        <v>827</v>
      </c>
      <c r="D1" s="237" t="s">
        <v>828</v>
      </c>
    </row>
    <row r="2" spans="1:4" s="244" customFormat="1" x14ac:dyDescent="0.25">
      <c r="A2" s="240" t="s">
        <v>994</v>
      </c>
      <c r="B2" s="240" t="s">
        <v>829</v>
      </c>
      <c r="C2" s="243">
        <v>121.41</v>
      </c>
      <c r="D2" s="243">
        <v>127.76</v>
      </c>
    </row>
    <row r="3" spans="1:4" s="244" customFormat="1" x14ac:dyDescent="0.25">
      <c r="A3" s="240" t="s">
        <v>995</v>
      </c>
      <c r="B3" s="240" t="s">
        <v>829</v>
      </c>
      <c r="C3" s="243">
        <v>113.99</v>
      </c>
      <c r="D3" s="243">
        <v>120.18</v>
      </c>
    </row>
    <row r="4" spans="1:4" s="244" customFormat="1" x14ac:dyDescent="0.25">
      <c r="A4" s="240" t="s">
        <v>996</v>
      </c>
      <c r="B4" s="240" t="s">
        <v>829</v>
      </c>
      <c r="C4" s="243">
        <v>110.39</v>
      </c>
      <c r="D4" s="243">
        <v>116.59</v>
      </c>
    </row>
    <row r="5" spans="1:4" s="244" customFormat="1" x14ac:dyDescent="0.25">
      <c r="A5" s="240" t="s">
        <v>997</v>
      </c>
      <c r="B5" s="240" t="s">
        <v>829</v>
      </c>
      <c r="C5" s="243">
        <v>117.98</v>
      </c>
      <c r="D5" s="243">
        <v>123.18</v>
      </c>
    </row>
    <row r="6" spans="1:4" s="244" customFormat="1" x14ac:dyDescent="0.25">
      <c r="A6" s="240" t="s">
        <v>998</v>
      </c>
      <c r="B6" s="240" t="s">
        <v>829</v>
      </c>
      <c r="C6" s="243">
        <v>108.57</v>
      </c>
      <c r="D6" s="243">
        <v>124.38</v>
      </c>
    </row>
    <row r="7" spans="1:4" s="244" customFormat="1" x14ac:dyDescent="0.25">
      <c r="A7" s="240" t="s">
        <v>999</v>
      </c>
      <c r="B7" s="240" t="s">
        <v>829</v>
      </c>
      <c r="C7" s="243">
        <v>100.91</v>
      </c>
      <c r="D7" s="243">
        <v>116.12</v>
      </c>
    </row>
    <row r="8" spans="1:4" x14ac:dyDescent="0.25">
      <c r="A8" s="237" t="s">
        <v>1000</v>
      </c>
      <c r="B8" s="237" t="s">
        <v>829</v>
      </c>
      <c r="C8" s="246">
        <v>96.89</v>
      </c>
      <c r="D8" s="246">
        <v>112.43</v>
      </c>
    </row>
    <row r="9" spans="1:4" x14ac:dyDescent="0.25">
      <c r="A9" s="237" t="s">
        <v>1001</v>
      </c>
      <c r="B9" s="237" t="s">
        <v>829</v>
      </c>
      <c r="C9" s="246">
        <v>104.94</v>
      </c>
      <c r="D9" s="246">
        <v>119.48</v>
      </c>
    </row>
    <row r="10" spans="1:4" x14ac:dyDescent="0.25">
      <c r="A10" s="237" t="s">
        <v>1002</v>
      </c>
      <c r="B10" s="237" t="s">
        <v>829</v>
      </c>
      <c r="C10" s="246">
        <v>117.49</v>
      </c>
      <c r="D10" s="246">
        <v>114.7</v>
      </c>
    </row>
    <row r="11" spans="1:4" x14ac:dyDescent="0.25">
      <c r="A11" s="237" t="s">
        <v>1003</v>
      </c>
      <c r="B11" s="237" t="s">
        <v>829</v>
      </c>
      <c r="C11" s="246">
        <v>109.44</v>
      </c>
      <c r="D11" s="246">
        <v>106.9</v>
      </c>
    </row>
    <row r="12" spans="1:4" x14ac:dyDescent="0.25">
      <c r="A12" s="237" t="s">
        <v>1004</v>
      </c>
      <c r="B12" s="237" t="s">
        <v>829</v>
      </c>
      <c r="C12" s="246">
        <v>105.71</v>
      </c>
      <c r="D12" s="246">
        <v>102.85</v>
      </c>
    </row>
    <row r="13" spans="1:4" x14ac:dyDescent="0.25">
      <c r="A13" s="237" t="s">
        <v>1005</v>
      </c>
      <c r="B13" s="237" t="s">
        <v>829</v>
      </c>
      <c r="C13" s="246">
        <v>113.83</v>
      </c>
      <c r="D13" s="246">
        <v>109.84</v>
      </c>
    </row>
    <row r="14" spans="1:4" s="244" customFormat="1" x14ac:dyDescent="0.25">
      <c r="A14" s="240" t="s">
        <v>1006</v>
      </c>
      <c r="B14" s="240" t="s">
        <v>829</v>
      </c>
      <c r="C14" s="243">
        <v>99.89</v>
      </c>
      <c r="D14" s="243">
        <v>105.65</v>
      </c>
    </row>
    <row r="15" spans="1:4" s="244" customFormat="1" x14ac:dyDescent="0.25">
      <c r="A15" s="240" t="s">
        <v>1007</v>
      </c>
      <c r="B15" s="240" t="s">
        <v>829</v>
      </c>
      <c r="C15" s="243">
        <v>94.01</v>
      </c>
      <c r="D15" s="243">
        <v>99.65</v>
      </c>
    </row>
    <row r="16" spans="1:4" s="244" customFormat="1" x14ac:dyDescent="0.25">
      <c r="A16" s="240" t="s">
        <v>1008</v>
      </c>
      <c r="B16" s="240" t="s">
        <v>829</v>
      </c>
      <c r="C16" s="243">
        <v>91</v>
      </c>
      <c r="D16" s="243">
        <v>96.63</v>
      </c>
    </row>
    <row r="17" spans="1:4" s="244" customFormat="1" x14ac:dyDescent="0.25">
      <c r="A17" s="240" t="s">
        <v>1009</v>
      </c>
      <c r="B17" s="240" t="s">
        <v>829</v>
      </c>
      <c r="C17" s="243">
        <v>97.13</v>
      </c>
      <c r="D17" s="243">
        <v>101.95</v>
      </c>
    </row>
    <row r="18" spans="1:4" s="244" customFormat="1" x14ac:dyDescent="0.25">
      <c r="A18" s="240" t="s">
        <v>1010</v>
      </c>
      <c r="B18" s="240" t="s">
        <v>829</v>
      </c>
      <c r="C18" s="243">
        <v>199.23</v>
      </c>
      <c r="D18" s="243">
        <v>204.36</v>
      </c>
    </row>
    <row r="19" spans="1:4" s="244" customFormat="1" x14ac:dyDescent="0.25">
      <c r="A19" s="240" t="s">
        <v>1011</v>
      </c>
      <c r="B19" s="240" t="s">
        <v>829</v>
      </c>
      <c r="C19" s="243">
        <v>181.9</v>
      </c>
      <c r="D19" s="243">
        <v>184.63</v>
      </c>
    </row>
    <row r="20" spans="1:4" x14ac:dyDescent="0.25">
      <c r="A20" s="237" t="s">
        <v>1012</v>
      </c>
      <c r="B20" s="239" t="s">
        <v>829</v>
      </c>
      <c r="C20" s="356">
        <v>178.66</v>
      </c>
      <c r="D20" s="356">
        <v>180.44</v>
      </c>
    </row>
    <row r="21" spans="1:4" x14ac:dyDescent="0.25">
      <c r="A21" s="237" t="s">
        <v>1013</v>
      </c>
      <c r="B21" s="239" t="s">
        <v>829</v>
      </c>
      <c r="C21" s="356">
        <v>173.01</v>
      </c>
      <c r="D21" s="356">
        <v>177.26</v>
      </c>
    </row>
    <row r="22" spans="1:4" x14ac:dyDescent="0.25">
      <c r="A22" s="237" t="s">
        <v>1014</v>
      </c>
      <c r="B22" s="239" t="s">
        <v>829</v>
      </c>
      <c r="C22" s="356">
        <v>186.07</v>
      </c>
      <c r="D22" s="356">
        <v>194.73</v>
      </c>
    </row>
    <row r="23" spans="1:4" x14ac:dyDescent="0.25">
      <c r="A23" s="237" t="s">
        <v>1015</v>
      </c>
      <c r="B23" s="239" t="s">
        <v>829</v>
      </c>
      <c r="C23" s="356">
        <v>190.44</v>
      </c>
      <c r="D23" s="356">
        <v>195.2</v>
      </c>
    </row>
    <row r="24" spans="1:4" x14ac:dyDescent="0.25">
      <c r="A24" s="237" t="s">
        <v>1016</v>
      </c>
      <c r="B24" s="239" t="s">
        <v>829</v>
      </c>
      <c r="C24" s="356">
        <v>197.42</v>
      </c>
      <c r="D24" s="356">
        <v>201.01</v>
      </c>
    </row>
    <row r="25" spans="1:4" x14ac:dyDescent="0.25">
      <c r="A25" s="237" t="s">
        <v>1017</v>
      </c>
      <c r="B25" s="239" t="s">
        <v>829</v>
      </c>
      <c r="C25" s="356">
        <v>180.13</v>
      </c>
      <c r="D25" s="356">
        <v>181.56</v>
      </c>
    </row>
    <row r="26" spans="1:4" x14ac:dyDescent="0.25">
      <c r="A26" s="237" t="s">
        <v>1018</v>
      </c>
      <c r="B26" s="239" t="s">
        <v>829</v>
      </c>
      <c r="C26" s="356">
        <v>185.92</v>
      </c>
      <c r="D26" s="356">
        <v>174.26</v>
      </c>
    </row>
    <row r="27" spans="1:4" x14ac:dyDescent="0.25">
      <c r="A27" s="237" t="s">
        <v>1019</v>
      </c>
      <c r="B27" s="239" t="s">
        <v>829</v>
      </c>
      <c r="C27" s="356">
        <v>186.65</v>
      </c>
      <c r="D27" s="356">
        <v>188.16</v>
      </c>
    </row>
    <row r="28" spans="1:4" x14ac:dyDescent="0.25">
      <c r="A28" s="237" t="s">
        <v>992</v>
      </c>
      <c r="B28" s="239" t="s">
        <v>829</v>
      </c>
      <c r="C28" s="356">
        <v>214.64</v>
      </c>
      <c r="D28" s="356">
        <v>214.92</v>
      </c>
    </row>
    <row r="29" spans="1:4" x14ac:dyDescent="0.25">
      <c r="A29" s="237" t="s">
        <v>993</v>
      </c>
      <c r="B29" s="239" t="s">
        <v>829</v>
      </c>
      <c r="C29" s="356">
        <v>186.74</v>
      </c>
      <c r="D29" s="356">
        <v>186.98</v>
      </c>
    </row>
  </sheetData>
  <sheetProtection algorithmName="SHA-512" hashValue="fw5yD3/y7ANz4WpoTYZSrzw+NqLWcoQ2OVgIdFMNpKuVJvLLgpRR2fTlIytqPzhewwK4CW2/dyax4iizOKQmyg==" saltValue="OWuUczStqRenljkE/IiAk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107"/>
  <sheetViews>
    <sheetView zoomScale="70" zoomScaleNormal="70" zoomScaleSheetLayoutView="85" workbookViewId="0">
      <selection activeCell="D58" sqref="D58"/>
    </sheetView>
  </sheetViews>
  <sheetFormatPr defaultColWidth="10.28515625" defaultRowHeight="15" x14ac:dyDescent="0.25"/>
  <cols>
    <col min="1" max="1" width="4.7109375" style="4" customWidth="1"/>
    <col min="2" max="2" width="7.85546875" style="4" customWidth="1"/>
    <col min="3" max="3" width="57.85546875" style="4" customWidth="1"/>
    <col min="4" max="4" width="21" style="4" customWidth="1"/>
    <col min="5" max="5" width="17.7109375" style="4" customWidth="1"/>
    <col min="6" max="6" width="18.5703125" style="4" customWidth="1"/>
    <col min="7" max="7" width="35.5703125" style="4" customWidth="1"/>
    <col min="8" max="8" width="18.5703125" style="4" customWidth="1"/>
    <col min="9" max="9" width="19.85546875" style="4" customWidth="1"/>
    <col min="10" max="10" width="15.140625" style="4" customWidth="1"/>
    <col min="11" max="11" width="36" style="4" customWidth="1"/>
    <col min="12" max="12" width="23" style="4" customWidth="1"/>
    <col min="13" max="13" width="35.7109375" style="4" customWidth="1"/>
    <col min="14" max="14" width="3.7109375" style="4" customWidth="1"/>
    <col min="15" max="15" width="36.85546875" style="4" customWidth="1"/>
    <col min="16" max="16" width="20.42578125" style="4" customWidth="1"/>
    <col min="17" max="17" width="12.28515625" style="4" customWidth="1"/>
    <col min="18" max="18" width="13" style="4" customWidth="1"/>
    <col min="19" max="19" width="37.5703125" style="4" customWidth="1"/>
    <col min="20" max="20" width="20.85546875" style="4" customWidth="1"/>
    <col min="21" max="21" width="20.140625" style="4" customWidth="1"/>
    <col min="22" max="22" width="14.140625" style="4" customWidth="1"/>
    <col min="23" max="23" width="36.85546875" style="4" customWidth="1"/>
    <col min="24" max="24" width="20.7109375" style="4" customWidth="1"/>
    <col min="25" max="25" width="35.7109375" style="4" customWidth="1"/>
    <col min="26" max="28" width="23" style="4" customWidth="1"/>
    <col min="29" max="16384" width="10.28515625" style="4"/>
  </cols>
  <sheetData>
    <row r="1" spans="1:24" s="8" customFormat="1" ht="65.099999999999994" customHeight="1" x14ac:dyDescent="0.25">
      <c r="B1" s="63"/>
    </row>
    <row r="2" spans="1:24" s="66" customFormat="1" ht="33.75" customHeight="1" x14ac:dyDescent="0.25">
      <c r="A2" s="64" t="s">
        <v>44</v>
      </c>
      <c r="B2" s="65"/>
    </row>
    <row r="3" spans="1:24" s="67" customFormat="1" ht="20.100000000000001" customHeight="1" x14ac:dyDescent="0.25">
      <c r="A3" s="373" t="str">
        <f>IF('Project Input'!D10="","",'Project Input'!D10)</f>
        <v/>
      </c>
      <c r="B3" s="373"/>
      <c r="C3" s="373"/>
      <c r="D3" s="373"/>
      <c r="E3" s="373"/>
      <c r="F3" s="373"/>
      <c r="G3" s="373"/>
      <c r="H3" s="373"/>
      <c r="I3" s="373"/>
    </row>
    <row r="4" spans="1:24" s="68" customFormat="1" ht="18" customHeight="1" x14ac:dyDescent="0.25">
      <c r="B4" s="69"/>
      <c r="C4" s="70"/>
      <c r="D4" s="71"/>
    </row>
    <row r="5" spans="1:24" s="68" customFormat="1" ht="7.5" customHeight="1" x14ac:dyDescent="0.25">
      <c r="B5" s="69"/>
      <c r="C5" s="70"/>
      <c r="D5" s="71"/>
      <c r="G5" s="215"/>
    </row>
    <row r="6" spans="1:24" s="8" customFormat="1" ht="15.75" x14ac:dyDescent="0.25">
      <c r="B6" s="72"/>
      <c r="C6" s="73" t="s">
        <v>0</v>
      </c>
      <c r="D6" s="305"/>
      <c r="E6" s="74"/>
      <c r="G6" s="75" t="s">
        <v>401</v>
      </c>
      <c r="H6" s="75" t="s">
        <v>678</v>
      </c>
    </row>
    <row r="7" spans="1:24" s="8" customFormat="1" ht="15.75" x14ac:dyDescent="0.25">
      <c r="B7" s="72"/>
      <c r="C7" s="73" t="s">
        <v>45</v>
      </c>
      <c r="D7" s="158" t="str">
        <f>IF(D58="","",D58)</f>
        <v>NOFA #2022-3</v>
      </c>
      <c r="E7" s="74"/>
      <c r="G7" s="359"/>
      <c r="H7" s="359"/>
    </row>
    <row r="8" spans="1:24" s="8" customFormat="1" ht="18" x14ac:dyDescent="0.25">
      <c r="B8" s="6" t="s">
        <v>1</v>
      </c>
      <c r="E8" s="74"/>
    </row>
    <row r="9" spans="1:24" s="8" customFormat="1" ht="14.25" customHeight="1" x14ac:dyDescent="0.25">
      <c r="B9" s="6"/>
      <c r="C9" s="76"/>
      <c r="E9" s="74"/>
    </row>
    <row r="10" spans="1:24" s="8" customFormat="1" ht="14.25" customHeight="1" x14ac:dyDescent="0.25">
      <c r="B10" s="6"/>
      <c r="C10" s="77" t="s">
        <v>8</v>
      </c>
      <c r="D10" s="155"/>
      <c r="E10" s="78"/>
      <c r="F10" s="79"/>
      <c r="G10" s="372" t="s">
        <v>399</v>
      </c>
      <c r="H10" s="372"/>
    </row>
    <row r="11" spans="1:24" s="8" customFormat="1" ht="14.25" customHeight="1" x14ac:dyDescent="0.25">
      <c r="B11" s="6"/>
      <c r="C11" s="80" t="s">
        <v>14</v>
      </c>
      <c r="D11" s="354"/>
      <c r="E11" s="81"/>
      <c r="F11" s="79"/>
      <c r="G11" s="372"/>
      <c r="H11" s="372"/>
    </row>
    <row r="12" spans="1:24" s="8" customFormat="1" ht="14.25" customHeight="1" x14ac:dyDescent="0.25">
      <c r="B12" s="6"/>
      <c r="C12" s="82" t="s">
        <v>16</v>
      </c>
      <c r="D12" s="355"/>
      <c r="E12" s="83"/>
      <c r="G12" s="84"/>
      <c r="I12" s="74"/>
      <c r="M12" s="74"/>
      <c r="Q12" s="74"/>
    </row>
    <row r="13" spans="1:24" s="8" customFormat="1" ht="14.25" customHeight="1" x14ac:dyDescent="0.25">
      <c r="B13" s="6"/>
      <c r="C13" s="85"/>
      <c r="D13" s="10"/>
      <c r="E13" s="83"/>
      <c r="I13" s="74"/>
      <c r="M13" s="74"/>
      <c r="Q13" s="74"/>
    </row>
    <row r="14" spans="1:24" s="8" customFormat="1" ht="14.25" customHeight="1" x14ac:dyDescent="0.25">
      <c r="B14" s="6"/>
      <c r="C14" s="76" t="s">
        <v>2</v>
      </c>
      <c r="E14" s="74"/>
      <c r="F14" s="79"/>
      <c r="G14" s="76" t="s">
        <v>3</v>
      </c>
      <c r="I14" s="74"/>
      <c r="J14" s="86"/>
      <c r="K14" s="76" t="s">
        <v>4</v>
      </c>
      <c r="M14" s="74"/>
      <c r="O14" s="76" t="s">
        <v>5</v>
      </c>
      <c r="Q14" s="74"/>
      <c r="S14" s="76" t="s">
        <v>6</v>
      </c>
      <c r="U14" s="74"/>
      <c r="W14" s="76" t="s">
        <v>7</v>
      </c>
    </row>
    <row r="15" spans="1:24" s="8" customFormat="1" ht="14.25" customHeight="1" x14ac:dyDescent="0.25">
      <c r="B15" s="6"/>
      <c r="C15" s="4"/>
      <c r="D15" s="35"/>
      <c r="E15" s="83"/>
      <c r="H15" s="87"/>
      <c r="I15" s="81"/>
      <c r="J15" s="86"/>
      <c r="L15" s="87"/>
      <c r="M15" s="81"/>
      <c r="P15" s="87"/>
      <c r="Q15" s="81"/>
      <c r="T15" s="87"/>
      <c r="U15" s="74"/>
      <c r="X15" s="87"/>
    </row>
    <row r="16" spans="1:24" s="8" customFormat="1" ht="14.25" customHeight="1" x14ac:dyDescent="0.25">
      <c r="B16" s="6"/>
      <c r="C16" s="4" t="s">
        <v>9</v>
      </c>
      <c r="D16" s="314"/>
      <c r="E16" s="83"/>
      <c r="G16" s="4" t="s">
        <v>9</v>
      </c>
      <c r="H16" s="314"/>
      <c r="I16" s="81"/>
      <c r="J16" s="88"/>
      <c r="K16" s="4" t="s">
        <v>9</v>
      </c>
      <c r="L16" s="314"/>
      <c r="M16" s="81"/>
      <c r="O16" s="4" t="s">
        <v>9</v>
      </c>
      <c r="P16" s="314"/>
      <c r="Q16" s="81"/>
      <c r="S16" s="4" t="s">
        <v>9</v>
      </c>
      <c r="T16" s="314"/>
      <c r="U16" s="81"/>
      <c r="V16" s="4"/>
      <c r="W16" s="4" t="s">
        <v>9</v>
      </c>
      <c r="X16" s="314"/>
    </row>
    <row r="17" spans="2:24" s="8" customFormat="1" ht="14.25" customHeight="1" x14ac:dyDescent="0.25">
      <c r="B17" s="6"/>
      <c r="C17" s="4" t="s">
        <v>10</v>
      </c>
      <c r="D17" s="154"/>
      <c r="E17" s="225"/>
      <c r="F17" s="89"/>
      <c r="G17" s="4" t="s">
        <v>10</v>
      </c>
      <c r="H17" s="154"/>
      <c r="I17" s="90"/>
      <c r="J17" s="86"/>
      <c r="K17" s="4" t="s">
        <v>10</v>
      </c>
      <c r="L17" s="154"/>
      <c r="M17" s="90"/>
      <c r="O17" s="4" t="s">
        <v>10</v>
      </c>
      <c r="P17" s="154"/>
      <c r="Q17" s="90"/>
      <c r="S17" s="4" t="s">
        <v>10</v>
      </c>
      <c r="T17" s="154"/>
      <c r="U17" s="81"/>
      <c r="W17" s="4" t="s">
        <v>10</v>
      </c>
      <c r="X17" s="154"/>
    </row>
    <row r="18" spans="2:24" s="8" customFormat="1" ht="14.25" customHeight="1" x14ac:dyDescent="0.25">
      <c r="B18" s="6"/>
      <c r="C18" s="91" t="s">
        <v>11</v>
      </c>
      <c r="D18" s="313"/>
      <c r="E18" s="74"/>
      <c r="G18" s="91" t="s">
        <v>11</v>
      </c>
      <c r="H18" s="313"/>
      <c r="I18" s="92"/>
      <c r="J18" s="86"/>
      <c r="K18" s="91" t="s">
        <v>11</v>
      </c>
      <c r="L18" s="313"/>
      <c r="M18" s="92"/>
      <c r="O18" s="91" t="s">
        <v>11</v>
      </c>
      <c r="P18" s="313"/>
      <c r="Q18" s="92"/>
      <c r="S18" s="91" t="s">
        <v>11</v>
      </c>
      <c r="T18" s="313"/>
      <c r="U18" s="90"/>
      <c r="W18" s="91" t="s">
        <v>11</v>
      </c>
      <c r="X18" s="313"/>
    </row>
    <row r="19" spans="2:24" s="8" customFormat="1" ht="14.25" customHeight="1" x14ac:dyDescent="0.25">
      <c r="B19" s="6"/>
      <c r="C19" s="93" t="s">
        <v>12</v>
      </c>
      <c r="D19" s="155"/>
      <c r="E19" s="74"/>
      <c r="G19" s="93" t="s">
        <v>12</v>
      </c>
      <c r="H19" s="155"/>
      <c r="I19" s="92"/>
      <c r="J19" s="86"/>
      <c r="K19" s="93" t="s">
        <v>12</v>
      </c>
      <c r="L19" s="155"/>
      <c r="M19" s="92"/>
      <c r="O19" s="93" t="s">
        <v>12</v>
      </c>
      <c r="P19" s="155"/>
      <c r="Q19" s="92"/>
      <c r="S19" s="93" t="s">
        <v>12</v>
      </c>
      <c r="T19" s="155"/>
      <c r="U19" s="92"/>
      <c r="W19" s="93" t="s">
        <v>12</v>
      </c>
      <c r="X19" s="155"/>
    </row>
    <row r="20" spans="2:24" s="8" customFormat="1" ht="14.25" customHeight="1" x14ac:dyDescent="0.25">
      <c r="B20" s="6"/>
      <c r="C20" s="93" t="s">
        <v>13</v>
      </c>
      <c r="D20" s="155"/>
      <c r="E20" s="81"/>
      <c r="G20" s="93" t="s">
        <v>13</v>
      </c>
      <c r="H20" s="155"/>
      <c r="I20" s="81"/>
      <c r="J20" s="86"/>
      <c r="K20" s="93" t="s">
        <v>13</v>
      </c>
      <c r="L20" s="155"/>
      <c r="M20" s="81"/>
      <c r="O20" s="93" t="s">
        <v>13</v>
      </c>
      <c r="P20" s="155"/>
      <c r="Q20" s="81"/>
      <c r="S20" s="93" t="s">
        <v>13</v>
      </c>
      <c r="T20" s="155"/>
      <c r="U20" s="92"/>
      <c r="W20" s="93" t="s">
        <v>13</v>
      </c>
      <c r="X20" s="155"/>
    </row>
    <row r="21" spans="2:24" s="8" customFormat="1" ht="14.25" customHeight="1" x14ac:dyDescent="0.25">
      <c r="B21" s="6"/>
      <c r="C21" s="4" t="s">
        <v>15</v>
      </c>
      <c r="D21" s="156"/>
      <c r="E21" s="225"/>
      <c r="G21" s="4" t="s">
        <v>15</v>
      </c>
      <c r="H21" s="156"/>
      <c r="I21" s="90"/>
      <c r="J21" s="86"/>
      <c r="K21" s="4" t="s">
        <v>15</v>
      </c>
      <c r="L21" s="156"/>
      <c r="M21" s="90"/>
      <c r="O21" s="4" t="s">
        <v>15</v>
      </c>
      <c r="P21" s="156"/>
      <c r="Q21" s="90"/>
      <c r="S21" s="4" t="s">
        <v>15</v>
      </c>
      <c r="T21" s="156"/>
      <c r="U21" s="81"/>
      <c r="W21" s="4" t="s">
        <v>15</v>
      </c>
      <c r="X21" s="156"/>
    </row>
    <row r="22" spans="2:24" s="8" customFormat="1" ht="14.25" customHeight="1" x14ac:dyDescent="0.25">
      <c r="B22" s="6"/>
      <c r="C22" s="2" t="s">
        <v>17</v>
      </c>
      <c r="D22" s="157"/>
      <c r="E22" s="78"/>
      <c r="G22" s="2" t="s">
        <v>17</v>
      </c>
      <c r="H22" s="157"/>
      <c r="I22" s="94"/>
      <c r="J22" s="86"/>
      <c r="K22" s="2" t="s">
        <v>17</v>
      </c>
      <c r="L22" s="157"/>
      <c r="M22" s="94"/>
      <c r="O22" s="2" t="s">
        <v>17</v>
      </c>
      <c r="P22" s="157"/>
      <c r="Q22" s="94"/>
      <c r="S22" s="2" t="s">
        <v>17</v>
      </c>
      <c r="T22" s="157"/>
      <c r="U22" s="90"/>
      <c r="W22" s="2" t="s">
        <v>17</v>
      </c>
      <c r="X22" s="157"/>
    </row>
    <row r="23" spans="2:24" s="8" customFormat="1" ht="14.25" customHeight="1" x14ac:dyDescent="0.25">
      <c r="B23" s="6"/>
      <c r="C23" s="2" t="s">
        <v>19</v>
      </c>
      <c r="D23" s="157"/>
      <c r="E23" s="74"/>
      <c r="G23" s="2" t="s">
        <v>19</v>
      </c>
      <c r="H23" s="157"/>
      <c r="I23" s="94"/>
      <c r="J23" s="86"/>
      <c r="K23" s="2" t="s">
        <v>19</v>
      </c>
      <c r="L23" s="157"/>
      <c r="M23" s="94"/>
      <c r="O23" s="2" t="s">
        <v>19</v>
      </c>
      <c r="P23" s="157"/>
      <c r="Q23" s="94"/>
      <c r="S23" s="2" t="s">
        <v>19</v>
      </c>
      <c r="T23" s="157"/>
      <c r="U23" s="94"/>
      <c r="W23" s="2" t="s">
        <v>19</v>
      </c>
      <c r="X23" s="157"/>
    </row>
    <row r="24" spans="2:24" s="8" customFormat="1" ht="14.25" customHeight="1" x14ac:dyDescent="0.25">
      <c r="B24" s="6"/>
      <c r="C24" s="2" t="s">
        <v>20</v>
      </c>
      <c r="D24" s="154"/>
      <c r="E24" s="78"/>
      <c r="G24" s="2" t="s">
        <v>20</v>
      </c>
      <c r="H24" s="154"/>
      <c r="I24" s="81"/>
      <c r="J24" s="86"/>
      <c r="K24" s="2" t="s">
        <v>20</v>
      </c>
      <c r="L24" s="154"/>
      <c r="M24" s="81"/>
      <c r="O24" s="2" t="s">
        <v>20</v>
      </c>
      <c r="P24" s="154"/>
      <c r="Q24" s="81"/>
      <c r="S24" s="2" t="s">
        <v>20</v>
      </c>
      <c r="T24" s="154"/>
      <c r="U24" s="94"/>
      <c r="W24" s="2" t="s">
        <v>20</v>
      </c>
      <c r="X24" s="154"/>
    </row>
    <row r="25" spans="2:24" s="8" customFormat="1" ht="14.25" customHeight="1" x14ac:dyDescent="0.25">
      <c r="B25" s="6"/>
      <c r="C25" s="2" t="s">
        <v>21</v>
      </c>
      <c r="D25" s="154"/>
      <c r="E25" s="78"/>
      <c r="G25" s="2" t="s">
        <v>21</v>
      </c>
      <c r="H25" s="154"/>
      <c r="I25" s="81"/>
      <c r="J25" s="86"/>
      <c r="K25" s="2" t="s">
        <v>21</v>
      </c>
      <c r="L25" s="154"/>
      <c r="M25" s="81"/>
      <c r="O25" s="2" t="s">
        <v>21</v>
      </c>
      <c r="P25" s="154"/>
      <c r="Q25" s="81"/>
      <c r="S25" s="2" t="s">
        <v>21</v>
      </c>
      <c r="T25" s="154"/>
      <c r="U25" s="81"/>
      <c r="W25" s="2" t="s">
        <v>21</v>
      </c>
      <c r="X25" s="154"/>
    </row>
    <row r="26" spans="2:24" s="8" customFormat="1" ht="14.25" customHeight="1" x14ac:dyDescent="0.25">
      <c r="B26" s="6"/>
      <c r="C26" s="2" t="s">
        <v>22</v>
      </c>
      <c r="D26" s="154"/>
      <c r="E26" s="78"/>
      <c r="G26" s="2" t="s">
        <v>22</v>
      </c>
      <c r="H26" s="154"/>
      <c r="I26" s="81"/>
      <c r="J26" s="86"/>
      <c r="K26" s="2" t="s">
        <v>22</v>
      </c>
      <c r="L26" s="154"/>
      <c r="M26" s="81"/>
      <c r="O26" s="2" t="s">
        <v>22</v>
      </c>
      <c r="P26" s="154"/>
      <c r="Q26" s="81"/>
      <c r="S26" s="2" t="s">
        <v>22</v>
      </c>
      <c r="T26" s="154"/>
      <c r="U26" s="81"/>
      <c r="W26" s="2" t="s">
        <v>22</v>
      </c>
      <c r="X26" s="154"/>
    </row>
    <row r="27" spans="2:24" s="8" customFormat="1" ht="14.25" customHeight="1" x14ac:dyDescent="0.25">
      <c r="B27" s="6"/>
      <c r="C27" s="93" t="s">
        <v>23</v>
      </c>
      <c r="D27" s="155"/>
      <c r="E27" s="74"/>
      <c r="G27" s="93" t="s">
        <v>23</v>
      </c>
      <c r="H27" s="155"/>
      <c r="I27" s="81"/>
      <c r="J27" s="86"/>
      <c r="K27" s="93" t="s">
        <v>23</v>
      </c>
      <c r="L27" s="155"/>
      <c r="M27" s="81"/>
      <c r="O27" s="93" t="s">
        <v>23</v>
      </c>
      <c r="P27" s="155"/>
      <c r="Q27" s="81"/>
      <c r="S27" s="93" t="s">
        <v>23</v>
      </c>
      <c r="T27" s="155"/>
      <c r="U27" s="81"/>
      <c r="W27" s="93" t="s">
        <v>23</v>
      </c>
      <c r="X27" s="155"/>
    </row>
    <row r="28" spans="2:24" ht="18" x14ac:dyDescent="0.25">
      <c r="B28" s="6"/>
      <c r="C28" s="96" t="s">
        <v>654</v>
      </c>
      <c r="D28" s="158" t="str">
        <f>IFERROR(IF($D$17&lt;&gt;"",VLOOKUP($D$17,'Data - Regions'!$A$1:$B$242,2,FALSE),"Non-Urban"),"[Please Select or Enter Jurisdiction Name]")</f>
        <v>Non-Urban</v>
      </c>
      <c r="E28" s="225"/>
      <c r="G28" s="82" t="s">
        <v>654</v>
      </c>
      <c r="H28" s="159" t="str">
        <f>IFERROR(IF($H$17&lt;&gt;"",VLOOKUP($H$17,'Data - Regions'!$A$1:$B$242,2,FALSE),"Non-Urban"),"[Please Select or Enter Jurisdiction Name]")</f>
        <v>Non-Urban</v>
      </c>
      <c r="I28" s="36"/>
      <c r="J28" s="86"/>
      <c r="K28" s="82" t="s">
        <v>654</v>
      </c>
      <c r="L28" s="159" t="str">
        <f>IFERROR(IF($L$17&lt;&gt;"",VLOOKUP($L$17,'Data - Regions'!$A$1:$B$242,2,FALSE),"Non-Urban"),"[Please Select or Enter Jurisdiction Name]")</f>
        <v>Non-Urban</v>
      </c>
      <c r="M28" s="36"/>
      <c r="N28" s="8"/>
      <c r="O28" s="82" t="s">
        <v>654</v>
      </c>
      <c r="P28" s="159" t="str">
        <f>IFERROR(IF($P$17&lt;&gt;"",VLOOKUP($P$17,'Data - Regions'!$A$1:$B$242,2,FALSE),"Non-Urban"),"[Please Select or Enter Jurisdiction Name]")</f>
        <v>Non-Urban</v>
      </c>
      <c r="Q28" s="36"/>
      <c r="R28" s="8"/>
      <c r="S28" s="82" t="s">
        <v>654</v>
      </c>
      <c r="T28" s="159" t="str">
        <f>IFERROR(IF($T$17&lt;&gt;"",VLOOKUP($T$17,'Data - Regions'!$A$1:$B$242,2,FALSE),"Non-Urban"),"[Please Select or Enter Jurisdiction Name]")</f>
        <v>Non-Urban</v>
      </c>
      <c r="U28" s="81"/>
      <c r="V28" s="8"/>
      <c r="W28" s="82" t="s">
        <v>654</v>
      </c>
      <c r="X28" s="159" t="str">
        <f>IFERROR(IF($X$17&lt;&gt;"",VLOOKUP($X$17,'Data - Regions'!$A$1:$B$242,2,FALSE),"Non-Urban"),"[Please Select or Enter Jurisdiction Name]")</f>
        <v>Non-Urban</v>
      </c>
    </row>
    <row r="29" spans="2:24" x14ac:dyDescent="0.25">
      <c r="C29" s="82" t="s">
        <v>18</v>
      </c>
      <c r="D29" s="154"/>
      <c r="E29" s="74"/>
      <c r="G29" s="82" t="s">
        <v>18</v>
      </c>
      <c r="H29" s="154"/>
      <c r="I29" s="90"/>
      <c r="J29" s="86"/>
      <c r="K29" s="82" t="s">
        <v>18</v>
      </c>
      <c r="L29" s="154"/>
      <c r="M29" s="90"/>
      <c r="N29" s="8"/>
      <c r="O29" s="82" t="s">
        <v>18</v>
      </c>
      <c r="P29" s="154"/>
      <c r="Q29" s="90"/>
      <c r="R29" s="8"/>
      <c r="S29" s="82" t="s">
        <v>18</v>
      </c>
      <c r="T29" s="154"/>
      <c r="U29" s="36"/>
      <c r="V29" s="8"/>
      <c r="W29" s="82" t="s">
        <v>18</v>
      </c>
      <c r="X29" s="154"/>
    </row>
    <row r="30" spans="2:24" ht="9" customHeight="1" x14ac:dyDescent="0.25">
      <c r="B30" s="6"/>
      <c r="C30" s="93"/>
      <c r="D30" s="35"/>
      <c r="E30" s="74"/>
      <c r="G30" s="8"/>
      <c r="H30" s="8"/>
      <c r="I30" s="74"/>
      <c r="J30" s="8"/>
      <c r="K30" s="98"/>
      <c r="L30" s="8"/>
      <c r="M30" s="74"/>
      <c r="N30" s="8"/>
      <c r="O30" s="8"/>
      <c r="P30" s="8"/>
      <c r="Q30" s="74"/>
      <c r="R30" s="8"/>
      <c r="S30" s="8"/>
      <c r="T30" s="8"/>
      <c r="U30" s="90"/>
      <c r="V30" s="8"/>
      <c r="W30" s="8"/>
      <c r="X30" s="8"/>
    </row>
    <row r="31" spans="2:24" ht="18" x14ac:dyDescent="0.25">
      <c r="B31" s="6" t="s">
        <v>82</v>
      </c>
      <c r="C31" s="97"/>
      <c r="D31" s="35"/>
      <c r="E31" s="74"/>
      <c r="I31" s="74"/>
      <c r="M31" s="74"/>
      <c r="Q31" s="74"/>
      <c r="U31" s="74"/>
    </row>
    <row r="32" spans="2:24" x14ac:dyDescent="0.25">
      <c r="C32" s="97"/>
      <c r="D32" s="35"/>
      <c r="E32" s="74"/>
      <c r="I32" s="74"/>
      <c r="M32" s="74"/>
      <c r="Q32" s="74"/>
      <c r="U32" s="74"/>
    </row>
    <row r="33" spans="2:25" ht="15" customHeight="1" x14ac:dyDescent="0.25">
      <c r="C33" s="99" t="s">
        <v>80</v>
      </c>
      <c r="D33" s="155"/>
      <c r="E33" s="101"/>
      <c r="F33" s="100"/>
      <c r="G33" s="99" t="s">
        <v>80</v>
      </c>
      <c r="H33" s="155"/>
      <c r="I33" s="74"/>
      <c r="K33" s="99" t="s">
        <v>80</v>
      </c>
      <c r="L33" s="155"/>
      <c r="M33" s="74"/>
      <c r="O33" s="99" t="s">
        <v>80</v>
      </c>
      <c r="P33" s="155"/>
      <c r="Q33" s="74"/>
      <c r="S33" s="99" t="s">
        <v>80</v>
      </c>
      <c r="T33" s="155"/>
      <c r="U33" s="74"/>
      <c r="W33" s="99" t="s">
        <v>80</v>
      </c>
      <c r="X33" s="155"/>
    </row>
    <row r="34" spans="2:25" x14ac:dyDescent="0.25">
      <c r="C34" s="99" t="s">
        <v>81</v>
      </c>
      <c r="D34" s="305"/>
      <c r="E34" s="101"/>
      <c r="F34" s="100"/>
      <c r="G34" s="99" t="s">
        <v>81</v>
      </c>
      <c r="H34" s="305"/>
      <c r="I34" s="74"/>
      <c r="K34" s="99" t="s">
        <v>81</v>
      </c>
      <c r="L34" s="305"/>
      <c r="M34" s="74"/>
      <c r="O34" s="99" t="s">
        <v>81</v>
      </c>
      <c r="P34" s="305"/>
      <c r="Q34" s="74"/>
      <c r="S34" s="99" t="s">
        <v>81</v>
      </c>
      <c r="T34" s="305"/>
      <c r="U34" s="74"/>
      <c r="W34" s="99" t="s">
        <v>81</v>
      </c>
      <c r="X34" s="305"/>
    </row>
    <row r="35" spans="2:25" x14ac:dyDescent="0.25">
      <c r="C35" s="99" t="s">
        <v>90</v>
      </c>
      <c r="D35" s="178"/>
      <c r="E35" s="101"/>
      <c r="F35" s="100"/>
      <c r="G35" s="99" t="s">
        <v>90</v>
      </c>
      <c r="H35" s="178"/>
      <c r="I35" s="74"/>
      <c r="K35" s="99" t="s">
        <v>90</v>
      </c>
      <c r="L35" s="178"/>
      <c r="M35" s="74"/>
      <c r="O35" s="99" t="s">
        <v>90</v>
      </c>
      <c r="P35" s="178"/>
      <c r="Q35" s="74"/>
      <c r="S35" s="99" t="s">
        <v>90</v>
      </c>
      <c r="T35" s="178"/>
      <c r="U35" s="74"/>
      <c r="W35" s="99" t="s">
        <v>90</v>
      </c>
      <c r="X35" s="178"/>
    </row>
    <row r="36" spans="2:25" x14ac:dyDescent="0.25">
      <c r="C36" s="99" t="s">
        <v>83</v>
      </c>
      <c r="D36" s="178"/>
      <c r="E36" s="102"/>
      <c r="F36" s="100"/>
      <c r="I36" s="74"/>
      <c r="M36" s="74"/>
      <c r="Q36" s="74"/>
      <c r="U36" s="74"/>
    </row>
    <row r="37" spans="2:25" x14ac:dyDescent="0.25">
      <c r="C37" s="103"/>
      <c r="D37" s="35"/>
      <c r="E37" s="104"/>
      <c r="F37" s="186"/>
    </row>
    <row r="38" spans="2:25" x14ac:dyDescent="0.25">
      <c r="C38" s="103"/>
      <c r="D38" s="35"/>
      <c r="E38" s="104"/>
      <c r="F38" s="214"/>
      <c r="G38" s="105"/>
      <c r="H38" s="105"/>
      <c r="I38" s="105"/>
      <c r="J38" s="105"/>
      <c r="K38" s="105"/>
      <c r="L38" s="105"/>
      <c r="M38" s="105"/>
      <c r="N38" s="105"/>
      <c r="O38" s="105"/>
      <c r="P38" s="105"/>
      <c r="Q38" s="105"/>
      <c r="R38" s="105"/>
      <c r="S38" s="105"/>
      <c r="T38" s="105"/>
      <c r="U38" s="105"/>
      <c r="V38" s="105"/>
      <c r="W38" s="105"/>
      <c r="X38" s="105"/>
    </row>
    <row r="39" spans="2:25" x14ac:dyDescent="0.25">
      <c r="B39" s="84"/>
      <c r="C39" s="84"/>
      <c r="D39" s="84"/>
      <c r="E39" s="106"/>
      <c r="F39" s="8"/>
      <c r="G39" s="8"/>
      <c r="H39" s="8"/>
      <c r="I39" s="8"/>
      <c r="J39" s="8"/>
      <c r="K39" s="8"/>
      <c r="L39" s="8"/>
      <c r="M39" s="8"/>
      <c r="N39" s="8"/>
      <c r="O39" s="8"/>
      <c r="P39" s="8"/>
      <c r="Q39" s="8"/>
      <c r="R39" s="8"/>
      <c r="S39" s="8"/>
      <c r="T39" s="8"/>
      <c r="U39" s="8"/>
      <c r="V39" s="8"/>
      <c r="W39" s="8"/>
      <c r="X39" s="8"/>
      <c r="Y39" s="8"/>
    </row>
    <row r="40" spans="2:25" ht="18" x14ac:dyDescent="0.25">
      <c r="B40" s="6" t="s">
        <v>31</v>
      </c>
      <c r="D40" s="131"/>
      <c r="K40" s="74"/>
      <c r="L40" s="8"/>
      <c r="M40" s="8"/>
      <c r="N40" s="8"/>
      <c r="O40" s="8"/>
      <c r="P40" s="8"/>
      <c r="Q40" s="8"/>
      <c r="R40" s="8"/>
      <c r="S40" s="8"/>
      <c r="T40" s="8"/>
      <c r="U40" s="8"/>
      <c r="V40" s="8"/>
      <c r="W40" s="8"/>
      <c r="X40" s="8"/>
      <c r="Y40" s="8"/>
    </row>
    <row r="41" spans="2:25" x14ac:dyDescent="0.25">
      <c r="C41" s="132"/>
      <c r="D41" s="61"/>
      <c r="E41" s="61"/>
      <c r="F41" s="61"/>
      <c r="G41" s="61"/>
      <c r="H41" s="133"/>
      <c r="K41" s="74"/>
      <c r="L41" s="8"/>
      <c r="M41" s="8"/>
      <c r="N41" s="8"/>
      <c r="O41" s="8"/>
      <c r="P41" s="8"/>
      <c r="Q41" s="8"/>
      <c r="R41" s="8"/>
      <c r="S41" s="8"/>
      <c r="T41" s="8"/>
      <c r="U41" s="8"/>
      <c r="V41" s="8"/>
      <c r="W41" s="8"/>
      <c r="X41" s="8"/>
      <c r="Y41" s="8"/>
    </row>
    <row r="42" spans="2:25" x14ac:dyDescent="0.25">
      <c r="C42" s="134"/>
      <c r="D42" s="135" t="s">
        <v>440</v>
      </c>
      <c r="E42" s="135" t="s">
        <v>441</v>
      </c>
      <c r="F42" s="135" t="s">
        <v>32</v>
      </c>
      <c r="G42" s="135" t="s">
        <v>33</v>
      </c>
      <c r="H42" s="135" t="s">
        <v>34</v>
      </c>
      <c r="I42" s="135" t="s">
        <v>35</v>
      </c>
      <c r="K42" s="74"/>
      <c r="L42" s="8"/>
      <c r="M42" s="8"/>
      <c r="N42" s="8"/>
      <c r="O42" s="8"/>
      <c r="P42" s="8"/>
      <c r="Q42" s="8"/>
      <c r="R42" s="8"/>
      <c r="S42" s="8"/>
      <c r="T42" s="8"/>
      <c r="U42" s="8"/>
      <c r="V42" s="8"/>
      <c r="W42" s="8"/>
      <c r="X42" s="8"/>
      <c r="Y42" s="8"/>
    </row>
    <row r="43" spans="2:25" x14ac:dyDescent="0.25">
      <c r="C43" s="136" t="s">
        <v>36</v>
      </c>
      <c r="D43" s="48"/>
      <c r="E43" s="48"/>
      <c r="F43" s="48"/>
      <c r="G43" s="48"/>
      <c r="H43" s="48"/>
      <c r="I43" s="48"/>
      <c r="J43" s="137">
        <f>SUM(D43:I43)</f>
        <v>0</v>
      </c>
      <c r="K43" s="74"/>
      <c r="L43" s="8"/>
      <c r="M43" s="8"/>
      <c r="N43" s="8"/>
      <c r="O43" s="8"/>
      <c r="P43" s="8"/>
      <c r="Q43" s="8"/>
      <c r="R43" s="8"/>
      <c r="S43" s="8"/>
      <c r="T43" s="8"/>
      <c r="U43" s="8"/>
      <c r="V43" s="8"/>
      <c r="W43" s="8"/>
      <c r="X43" s="8"/>
      <c r="Y43" s="8"/>
    </row>
    <row r="44" spans="2:25" x14ac:dyDescent="0.25">
      <c r="C44" s="136" t="s">
        <v>37</v>
      </c>
      <c r="D44" s="48"/>
      <c r="E44" s="48"/>
      <c r="F44" s="48"/>
      <c r="G44" s="48"/>
      <c r="H44" s="48"/>
      <c r="I44" s="48"/>
      <c r="J44" s="137">
        <f t="shared" ref="J44:J49" si="0">SUM(D44:I44)</f>
        <v>0</v>
      </c>
      <c r="K44" s="74"/>
      <c r="L44" s="8"/>
      <c r="M44" s="8"/>
      <c r="N44" s="8"/>
      <c r="O44" s="8"/>
      <c r="P44" s="8"/>
      <c r="Q44" s="8"/>
      <c r="R44" s="8"/>
      <c r="S44" s="8"/>
      <c r="T44" s="8"/>
      <c r="U44" s="8"/>
      <c r="V44" s="8"/>
      <c r="W44" s="8"/>
      <c r="X44" s="8"/>
      <c r="Y44" s="8"/>
    </row>
    <row r="45" spans="2:25" x14ac:dyDescent="0.25">
      <c r="C45" s="136" t="s">
        <v>38</v>
      </c>
      <c r="D45" s="48"/>
      <c r="E45" s="48"/>
      <c r="F45" s="48"/>
      <c r="G45" s="48"/>
      <c r="H45" s="48"/>
      <c r="I45" s="48"/>
      <c r="J45" s="137">
        <f t="shared" si="0"/>
        <v>0</v>
      </c>
      <c r="K45" s="74"/>
      <c r="L45" s="8"/>
      <c r="M45" s="8"/>
      <c r="N45" s="8"/>
      <c r="O45" s="8"/>
      <c r="P45" s="8"/>
      <c r="Q45" s="8"/>
      <c r="R45" s="8"/>
      <c r="S45" s="8"/>
      <c r="T45" s="8"/>
      <c r="U45" s="8"/>
      <c r="V45" s="8"/>
      <c r="W45" s="8"/>
      <c r="X45" s="8"/>
      <c r="Y45" s="8"/>
    </row>
    <row r="46" spans="2:25" x14ac:dyDescent="0.25">
      <c r="C46" s="136" t="s">
        <v>39</v>
      </c>
      <c r="D46" s="48"/>
      <c r="E46" s="48"/>
      <c r="F46" s="48"/>
      <c r="G46" s="48"/>
      <c r="H46" s="48"/>
      <c r="I46" s="48"/>
      <c r="J46" s="137">
        <f t="shared" si="0"/>
        <v>0</v>
      </c>
      <c r="K46" s="74"/>
      <c r="L46" s="8"/>
      <c r="M46" s="8"/>
      <c r="N46" s="8"/>
      <c r="O46" s="8"/>
      <c r="P46" s="8"/>
      <c r="Q46" s="8"/>
      <c r="R46" s="8"/>
      <c r="S46" s="8"/>
      <c r="T46" s="8"/>
      <c r="U46" s="8"/>
      <c r="V46" s="8"/>
      <c r="W46" s="8"/>
      <c r="X46" s="8"/>
      <c r="Y46" s="8"/>
    </row>
    <row r="47" spans="2:25" x14ac:dyDescent="0.25">
      <c r="C47" s="136" t="s">
        <v>751</v>
      </c>
      <c r="D47" s="48"/>
      <c r="E47" s="48"/>
      <c r="F47" s="48"/>
      <c r="G47" s="48"/>
      <c r="H47" s="48"/>
      <c r="I47" s="48"/>
      <c r="J47" s="137">
        <f t="shared" si="0"/>
        <v>0</v>
      </c>
      <c r="K47" s="74"/>
      <c r="L47" s="8"/>
      <c r="M47" s="8"/>
      <c r="N47" s="8"/>
      <c r="O47" s="8"/>
      <c r="P47" s="8"/>
      <c r="Q47" s="8"/>
      <c r="R47" s="8"/>
      <c r="S47" s="8"/>
      <c r="T47" s="8"/>
      <c r="U47" s="8"/>
      <c r="V47" s="8"/>
      <c r="W47" s="8"/>
      <c r="X47" s="8"/>
      <c r="Y47" s="8"/>
    </row>
    <row r="48" spans="2:25" x14ac:dyDescent="0.25">
      <c r="C48" s="136" t="s">
        <v>779</v>
      </c>
      <c r="D48" s="48"/>
      <c r="E48" s="48"/>
      <c r="F48" s="48"/>
      <c r="G48" s="48"/>
      <c r="H48" s="48"/>
      <c r="I48" s="48"/>
      <c r="J48" s="137">
        <f t="shared" si="0"/>
        <v>0</v>
      </c>
      <c r="K48" s="135" t="s">
        <v>819</v>
      </c>
      <c r="L48" s="8"/>
      <c r="M48" s="8"/>
      <c r="N48" s="8"/>
      <c r="O48" s="8"/>
      <c r="P48" s="8"/>
      <c r="Q48" s="8"/>
      <c r="R48" s="8"/>
      <c r="S48" s="8"/>
      <c r="T48" s="8"/>
      <c r="U48" s="8"/>
      <c r="V48" s="8"/>
      <c r="W48" s="8"/>
      <c r="X48" s="8"/>
      <c r="Y48" s="8"/>
    </row>
    <row r="49" spans="2:25" x14ac:dyDescent="0.25">
      <c r="C49" s="138" t="s">
        <v>74</v>
      </c>
      <c r="D49" s="137">
        <f t="shared" ref="D49:I49" si="1">SUM(D43:D48)</f>
        <v>0</v>
      </c>
      <c r="E49" s="137">
        <f t="shared" si="1"/>
        <v>0</v>
      </c>
      <c r="F49" s="137">
        <f t="shared" si="1"/>
        <v>0</v>
      </c>
      <c r="G49" s="137">
        <f t="shared" si="1"/>
        <v>0</v>
      </c>
      <c r="H49" s="137">
        <f t="shared" si="1"/>
        <v>0</v>
      </c>
      <c r="I49" s="137">
        <f t="shared" si="1"/>
        <v>0</v>
      </c>
      <c r="J49" s="137">
        <f t="shared" si="0"/>
        <v>0</v>
      </c>
      <c r="K49" s="137">
        <f>(D49*0.25)+(E49*0.5)+F49+(G49*2)+(H49*3)+(I49*4)</f>
        <v>0</v>
      </c>
      <c r="L49" s="8"/>
      <c r="M49" s="8"/>
      <c r="N49" s="8"/>
      <c r="O49" s="8"/>
      <c r="P49" s="8"/>
      <c r="Q49" s="8"/>
      <c r="R49" s="8"/>
      <c r="S49" s="8"/>
      <c r="T49" s="8"/>
      <c r="U49" s="8"/>
      <c r="V49" s="8"/>
      <c r="W49" s="8"/>
      <c r="X49" s="8"/>
      <c r="Y49" s="8"/>
    </row>
    <row r="50" spans="2:25" x14ac:dyDescent="0.25">
      <c r="C50" s="139"/>
      <c r="D50" s="183"/>
      <c r="E50" s="183"/>
      <c r="F50" s="183"/>
      <c r="G50" s="183"/>
      <c r="H50" s="183"/>
      <c r="I50" s="183"/>
      <c r="K50" s="74"/>
      <c r="L50" s="8"/>
      <c r="M50" s="8"/>
      <c r="N50" s="8"/>
      <c r="O50" s="8"/>
      <c r="P50" s="8"/>
      <c r="Q50" s="8"/>
      <c r="R50" s="8"/>
      <c r="S50" s="8"/>
      <c r="T50" s="8"/>
      <c r="U50" s="8"/>
      <c r="V50" s="8"/>
      <c r="W50" s="8"/>
      <c r="X50" s="8"/>
      <c r="Y50" s="8"/>
    </row>
    <row r="51" spans="2:25" x14ac:dyDescent="0.25">
      <c r="C51" s="82" t="s">
        <v>653</v>
      </c>
      <c r="D51" s="47"/>
      <c r="E51" s="183"/>
      <c r="F51" s="183"/>
      <c r="G51" s="183"/>
      <c r="H51" s="183"/>
      <c r="I51" s="183"/>
      <c r="K51" s="74"/>
      <c r="L51" s="8"/>
      <c r="M51" s="8"/>
      <c r="N51" s="8"/>
      <c r="O51" s="8"/>
      <c r="P51" s="8"/>
      <c r="Q51" s="8"/>
      <c r="R51" s="8"/>
      <c r="S51" s="8"/>
      <c r="T51" s="8"/>
      <c r="U51" s="8"/>
      <c r="V51" s="8"/>
      <c r="W51" s="8"/>
      <c r="X51" s="8"/>
      <c r="Y51" s="8"/>
    </row>
    <row r="52" spans="2:25" x14ac:dyDescent="0.25">
      <c r="B52" s="8"/>
      <c r="C52" s="8"/>
      <c r="D52" s="8"/>
      <c r="E52" s="169"/>
      <c r="F52" s="8"/>
      <c r="G52" s="8"/>
      <c r="H52" s="8"/>
      <c r="I52" s="8"/>
      <c r="J52" s="8"/>
      <c r="K52" s="74"/>
      <c r="L52" s="8"/>
      <c r="M52" s="8"/>
      <c r="N52" s="8"/>
      <c r="O52" s="8"/>
      <c r="P52" s="8"/>
      <c r="Q52" s="8"/>
      <c r="R52" s="8"/>
      <c r="S52" s="8"/>
      <c r="T52" s="8"/>
      <c r="U52" s="8"/>
      <c r="V52" s="8"/>
      <c r="W52" s="8"/>
      <c r="X52" s="8"/>
      <c r="Y52" s="8"/>
    </row>
    <row r="53" spans="2:25" x14ac:dyDescent="0.25">
      <c r="C53" s="103"/>
      <c r="D53" s="35"/>
      <c r="E53" s="216"/>
      <c r="F53" s="104"/>
      <c r="G53" s="186"/>
      <c r="H53" s="105"/>
      <c r="I53" s="105"/>
      <c r="J53" s="105"/>
      <c r="K53" s="8"/>
      <c r="L53" s="8"/>
      <c r="M53" s="8"/>
      <c r="N53" s="8"/>
      <c r="O53" s="8"/>
      <c r="P53" s="8"/>
      <c r="Q53" s="8"/>
      <c r="R53" s="8"/>
      <c r="S53" s="8"/>
      <c r="T53" s="8"/>
      <c r="U53" s="8"/>
      <c r="V53" s="8"/>
      <c r="W53" s="8"/>
      <c r="X53" s="8"/>
      <c r="Y53" s="8"/>
    </row>
    <row r="54" spans="2:25" x14ac:dyDescent="0.25">
      <c r="B54" s="84"/>
      <c r="C54" s="84"/>
      <c r="D54" s="84"/>
      <c r="E54" s="74"/>
      <c r="F54" s="213"/>
      <c r="G54" s="84"/>
      <c r="H54" s="8"/>
      <c r="I54" s="8"/>
      <c r="J54" s="212"/>
      <c r="K54" s="8"/>
      <c r="L54" s="8"/>
      <c r="M54" s="8"/>
      <c r="N54" s="8"/>
      <c r="O54" s="8"/>
      <c r="P54" s="8"/>
      <c r="Q54" s="8"/>
      <c r="R54" s="8"/>
      <c r="S54" s="8"/>
      <c r="T54" s="8"/>
      <c r="U54" s="8"/>
      <c r="V54" s="8"/>
      <c r="W54" s="8"/>
      <c r="X54" s="8"/>
    </row>
    <row r="55" spans="2:25" ht="18" x14ac:dyDescent="0.25">
      <c r="B55" s="6" t="s">
        <v>95</v>
      </c>
      <c r="E55" s="74"/>
      <c r="G55" s="6" t="s">
        <v>445</v>
      </c>
      <c r="I55" s="210" t="s">
        <v>446</v>
      </c>
      <c r="J55" s="74"/>
    </row>
    <row r="56" spans="2:25" x14ac:dyDescent="0.25">
      <c r="C56" s="8"/>
      <c r="D56" s="249" t="s">
        <v>670</v>
      </c>
      <c r="E56" s="74"/>
      <c r="I56" s="360"/>
      <c r="J56" s="74"/>
    </row>
    <row r="57" spans="2:25" hidden="1" x14ac:dyDescent="0.25">
      <c r="D57" s="260" t="str">
        <f>VLOOKUP($D$58,'Data - Regions'!$S$1:$U$10,2,FALSE)</f>
        <v>NOFA #2022-3 LIFT Homeownership</v>
      </c>
      <c r="E57" s="225"/>
      <c r="I57" s="8"/>
      <c r="J57" s="74"/>
    </row>
    <row r="58" spans="2:25" ht="14.45" customHeight="1" x14ac:dyDescent="0.25">
      <c r="C58" s="8" t="s">
        <v>429</v>
      </c>
      <c r="D58" s="154" t="s">
        <v>949</v>
      </c>
      <c r="E58" s="225"/>
      <c r="H58" s="98"/>
      <c r="I58" s="8"/>
      <c r="J58" s="74"/>
    </row>
    <row r="59" spans="2:25" ht="14.45" customHeight="1" x14ac:dyDescent="0.25">
      <c r="C59" s="8"/>
      <c r="D59" s="8"/>
      <c r="E59" s="74"/>
      <c r="G59" s="375" t="s">
        <v>447</v>
      </c>
      <c r="H59" s="375"/>
      <c r="I59" s="375"/>
      <c r="J59" s="74"/>
    </row>
    <row r="60" spans="2:25" x14ac:dyDescent="0.25">
      <c r="C60" s="107" t="s">
        <v>430</v>
      </c>
      <c r="D60" s="8"/>
      <c r="E60" s="74"/>
      <c r="G60" s="375"/>
      <c r="H60" s="375"/>
      <c r="I60" s="375"/>
      <c r="J60" s="74"/>
    </row>
    <row r="61" spans="2:25" x14ac:dyDescent="0.25">
      <c r="E61" s="74"/>
      <c r="G61" s="375"/>
      <c r="H61" s="375"/>
      <c r="I61" s="375"/>
      <c r="J61" s="74"/>
    </row>
    <row r="62" spans="2:25" ht="18.600000000000001" customHeight="1" x14ac:dyDescent="0.25">
      <c r="C62" s="374" t="s">
        <v>858</v>
      </c>
      <c r="D62" s="376" t="s">
        <v>780</v>
      </c>
      <c r="E62" s="74"/>
      <c r="G62" s="375"/>
      <c r="H62" s="375"/>
      <c r="I62" s="375"/>
      <c r="J62" s="74"/>
    </row>
    <row r="63" spans="2:25" ht="18.600000000000001" customHeight="1" x14ac:dyDescent="0.25">
      <c r="C63" s="374"/>
      <c r="D63" s="376"/>
      <c r="E63" s="74"/>
      <c r="G63" s="204"/>
      <c r="H63" s="204"/>
      <c r="I63" s="8"/>
      <c r="J63" s="74"/>
    </row>
    <row r="64" spans="2:25" ht="18.600000000000001" customHeight="1" x14ac:dyDescent="0.25">
      <c r="C64" s="374" t="s">
        <v>859</v>
      </c>
      <c r="D64" s="376" t="s">
        <v>781</v>
      </c>
      <c r="E64" s="74"/>
      <c r="G64" s="211" t="s">
        <v>811</v>
      </c>
      <c r="H64" s="211" t="s">
        <v>810</v>
      </c>
      <c r="I64" s="211" t="s">
        <v>448</v>
      </c>
      <c r="J64" s="74"/>
    </row>
    <row r="65" spans="3:10" ht="18.600000000000001" customHeight="1" x14ac:dyDescent="0.25">
      <c r="C65" s="374"/>
      <c r="D65" s="376"/>
      <c r="E65" s="74"/>
      <c r="G65" s="208"/>
      <c r="H65" s="208"/>
      <c r="I65" s="208"/>
      <c r="J65" s="74"/>
    </row>
    <row r="66" spans="3:10" ht="18.600000000000001" customHeight="1" x14ac:dyDescent="0.25">
      <c r="C66" s="374" t="s">
        <v>948</v>
      </c>
      <c r="D66" s="376" t="s">
        <v>949</v>
      </c>
      <c r="E66" s="74"/>
      <c r="G66" s="208"/>
      <c r="H66" s="208"/>
      <c r="I66" s="208"/>
      <c r="J66" s="74"/>
    </row>
    <row r="67" spans="3:10" ht="18.600000000000001" customHeight="1" x14ac:dyDescent="0.25">
      <c r="C67" s="374"/>
      <c r="D67" s="376"/>
      <c r="E67" s="74"/>
      <c r="G67" s="208"/>
      <c r="H67" s="208"/>
      <c r="I67" s="208"/>
      <c r="J67" s="74"/>
    </row>
    <row r="68" spans="3:10" ht="18.600000000000001" customHeight="1" x14ac:dyDescent="0.25">
      <c r="C68" s="374" t="s">
        <v>857</v>
      </c>
      <c r="D68" s="376" t="s">
        <v>782</v>
      </c>
      <c r="E68" s="74"/>
      <c r="G68" s="208"/>
      <c r="H68" s="208"/>
      <c r="I68" s="208"/>
      <c r="J68" s="74"/>
    </row>
    <row r="69" spans="3:10" ht="18.600000000000001" customHeight="1" x14ac:dyDescent="0.25">
      <c r="C69" s="374"/>
      <c r="D69" s="376"/>
      <c r="E69" s="74"/>
      <c r="G69" s="208"/>
      <c r="H69" s="208"/>
      <c r="I69" s="208"/>
      <c r="J69" s="74"/>
    </row>
    <row r="70" spans="3:10" ht="18.600000000000001" customHeight="1" x14ac:dyDescent="0.25">
      <c r="C70" s="374" t="s">
        <v>856</v>
      </c>
      <c r="D70" s="376" t="s">
        <v>783</v>
      </c>
      <c r="E70" s="74"/>
      <c r="G70" s="208"/>
      <c r="H70" s="208"/>
      <c r="I70" s="208"/>
      <c r="J70" s="74"/>
    </row>
    <row r="71" spans="3:10" ht="18.600000000000001" customHeight="1" x14ac:dyDescent="0.25">
      <c r="C71" s="374"/>
      <c r="D71" s="376"/>
      <c r="E71" s="74"/>
      <c r="G71" s="208"/>
      <c r="H71" s="208"/>
      <c r="I71" s="208"/>
      <c r="J71" s="74"/>
    </row>
    <row r="72" spans="3:10" ht="18.600000000000001" customHeight="1" x14ac:dyDescent="0.25">
      <c r="C72" s="374" t="s">
        <v>788</v>
      </c>
      <c r="D72" s="376" t="s">
        <v>784</v>
      </c>
      <c r="E72" s="74"/>
      <c r="G72" s="208"/>
      <c r="H72" s="208"/>
      <c r="I72" s="208"/>
      <c r="J72" s="74"/>
    </row>
    <row r="73" spans="3:10" x14ac:dyDescent="0.25">
      <c r="C73" s="374"/>
      <c r="D73" s="376"/>
      <c r="E73" s="74"/>
      <c r="G73" s="208"/>
      <c r="H73" s="208"/>
      <c r="I73" s="208"/>
      <c r="J73" s="74"/>
    </row>
    <row r="74" spans="3:10" ht="18.600000000000001" customHeight="1" x14ac:dyDescent="0.25">
      <c r="C74" s="377" t="s">
        <v>785</v>
      </c>
      <c r="D74" s="376" t="s">
        <v>787</v>
      </c>
      <c r="E74" s="74"/>
      <c r="G74" s="208"/>
      <c r="H74" s="208"/>
      <c r="I74" s="208"/>
      <c r="J74" s="74"/>
    </row>
    <row r="75" spans="3:10" x14ac:dyDescent="0.25">
      <c r="C75" s="377"/>
      <c r="D75" s="376"/>
      <c r="E75" s="74"/>
      <c r="G75" s="208"/>
      <c r="H75" s="208"/>
      <c r="I75" s="208"/>
      <c r="J75" s="74"/>
    </row>
    <row r="76" spans="3:10" ht="18.600000000000001" customHeight="1" x14ac:dyDescent="0.25">
      <c r="C76" s="374" t="s">
        <v>786</v>
      </c>
      <c r="D76" s="376" t="s">
        <v>789</v>
      </c>
      <c r="E76" s="74"/>
      <c r="G76" s="208"/>
      <c r="H76" s="208"/>
      <c r="I76" s="208"/>
      <c r="J76" s="74"/>
    </row>
    <row r="77" spans="3:10" ht="18.600000000000001" customHeight="1" x14ac:dyDescent="0.25">
      <c r="C77" s="374"/>
      <c r="D77" s="376"/>
      <c r="E77" s="74"/>
      <c r="I77" s="186"/>
      <c r="J77" s="74"/>
    </row>
    <row r="78" spans="3:10" ht="18.600000000000001" customHeight="1" x14ac:dyDescent="0.25">
      <c r="C78" s="378" t="s">
        <v>855</v>
      </c>
      <c r="D78" s="379" t="s">
        <v>790</v>
      </c>
      <c r="E78" s="380"/>
      <c r="I78" s="186"/>
      <c r="J78" s="74"/>
    </row>
    <row r="79" spans="3:10" ht="18.600000000000001" customHeight="1" x14ac:dyDescent="0.25">
      <c r="C79" s="378"/>
      <c r="D79" s="379"/>
      <c r="E79" s="380"/>
      <c r="I79" s="186"/>
      <c r="J79" s="74"/>
    </row>
    <row r="80" spans="3:10" ht="18.600000000000001" customHeight="1" x14ac:dyDescent="0.25">
      <c r="C80" s="378"/>
      <c r="D80" s="206"/>
      <c r="E80" s="205"/>
      <c r="I80" s="186"/>
      <c r="J80" s="74"/>
    </row>
    <row r="81" spans="2:10" x14ac:dyDescent="0.25">
      <c r="C81" s="201" t="s">
        <v>791</v>
      </c>
      <c r="D81" s="44"/>
      <c r="E81" s="74"/>
      <c r="I81" s="186"/>
      <c r="J81" s="74"/>
    </row>
    <row r="82" spans="2:10" x14ac:dyDescent="0.25">
      <c r="C82" s="201" t="s">
        <v>809</v>
      </c>
      <c r="D82" s="208"/>
      <c r="E82" s="74"/>
      <c r="I82" s="186"/>
      <c r="J82" s="74"/>
    </row>
    <row r="83" spans="2:10" x14ac:dyDescent="0.25">
      <c r="C83" s="103"/>
      <c r="D83" s="35"/>
      <c r="E83" s="102"/>
      <c r="I83" s="186"/>
      <c r="J83" s="74"/>
    </row>
    <row r="84" spans="2:10" x14ac:dyDescent="0.25">
      <c r="B84" s="108"/>
      <c r="C84" s="106"/>
      <c r="D84" s="109"/>
      <c r="E84" s="209"/>
      <c r="I84" s="186"/>
      <c r="J84" s="74"/>
    </row>
    <row r="85" spans="2:10" ht="18" x14ac:dyDescent="0.25">
      <c r="B85" s="6" t="s">
        <v>41</v>
      </c>
      <c r="C85" s="100"/>
      <c r="D85" s="100"/>
      <c r="E85" s="74"/>
      <c r="I85" s="186"/>
      <c r="J85" s="74"/>
    </row>
    <row r="86" spans="2:10" x14ac:dyDescent="0.25">
      <c r="B86" s="110" t="s">
        <v>42</v>
      </c>
      <c r="C86" s="100"/>
      <c r="D86" s="100"/>
      <c r="E86" s="74"/>
      <c r="I86" s="186"/>
      <c r="J86" s="74"/>
    </row>
    <row r="87" spans="2:10" x14ac:dyDescent="0.25">
      <c r="B87" s="110"/>
      <c r="C87" s="100"/>
      <c r="D87" s="100"/>
      <c r="E87" s="74"/>
      <c r="F87" s="100"/>
      <c r="I87" s="186"/>
      <c r="J87" s="74"/>
    </row>
    <row r="88" spans="2:10" x14ac:dyDescent="0.25">
      <c r="C88" s="4" t="s">
        <v>96</v>
      </c>
      <c r="D88" s="44"/>
      <c r="E88" s="74"/>
      <c r="F88" s="100"/>
      <c r="I88" s="186"/>
      <c r="J88" s="74"/>
    </row>
    <row r="89" spans="2:10" x14ac:dyDescent="0.25">
      <c r="C89" s="4" t="s">
        <v>442</v>
      </c>
      <c r="D89" s="208"/>
      <c r="E89" s="74"/>
      <c r="I89" s="186"/>
      <c r="J89" s="74"/>
    </row>
    <row r="90" spans="2:10" x14ac:dyDescent="0.25">
      <c r="C90" s="4" t="s">
        <v>97</v>
      </c>
      <c r="D90" s="44"/>
      <c r="E90" s="74"/>
      <c r="I90" s="186"/>
      <c r="J90" s="74"/>
    </row>
    <row r="91" spans="2:10" x14ac:dyDescent="0.25">
      <c r="C91" s="4" t="s">
        <v>43</v>
      </c>
      <c r="D91" s="45"/>
      <c r="E91" s="74"/>
      <c r="I91" s="186"/>
      <c r="J91" s="74"/>
    </row>
    <row r="92" spans="2:10" x14ac:dyDescent="0.25">
      <c r="C92" s="77" t="s">
        <v>98</v>
      </c>
      <c r="D92" s="44"/>
      <c r="E92" s="74"/>
      <c r="I92" s="8"/>
      <c r="J92" s="74"/>
    </row>
    <row r="93" spans="2:10" x14ac:dyDescent="0.25">
      <c r="C93" s="4" t="s">
        <v>99</v>
      </c>
      <c r="D93" s="45"/>
      <c r="E93" s="74"/>
      <c r="I93" s="8"/>
      <c r="J93" s="74"/>
    </row>
    <row r="94" spans="2:10" x14ac:dyDescent="0.25">
      <c r="C94" s="77" t="s">
        <v>443</v>
      </c>
      <c r="D94" s="44"/>
      <c r="E94" s="74"/>
      <c r="I94" s="8"/>
      <c r="J94" s="74"/>
    </row>
    <row r="95" spans="2:10" x14ac:dyDescent="0.25">
      <c r="C95" s="4" t="s">
        <v>444</v>
      </c>
      <c r="D95" s="167"/>
      <c r="E95" s="74"/>
      <c r="I95" s="8"/>
      <c r="J95" s="74"/>
    </row>
    <row r="96" spans="2:10" x14ac:dyDescent="0.25">
      <c r="D96" s="8"/>
      <c r="E96" s="8"/>
      <c r="I96" s="8"/>
      <c r="J96" s="8"/>
    </row>
    <row r="97" spans="1:20" x14ac:dyDescent="0.25">
      <c r="D97" s="8"/>
      <c r="E97" s="8"/>
      <c r="I97" s="8"/>
      <c r="J97" s="8"/>
    </row>
    <row r="98" spans="1:20" ht="18" x14ac:dyDescent="0.25">
      <c r="B98" s="1" t="s">
        <v>1023</v>
      </c>
      <c r="C98" s="25"/>
      <c r="D98" s="25"/>
      <c r="E98" s="25"/>
      <c r="F98" s="25"/>
      <c r="G98" s="25"/>
      <c r="H98" s="25"/>
      <c r="I98" s="25"/>
      <c r="J98" s="25"/>
      <c r="K98" s="25"/>
      <c r="L98" s="25"/>
      <c r="M98" s="25"/>
      <c r="N98" s="25"/>
      <c r="O98" s="25"/>
      <c r="P98" s="25"/>
      <c r="Q98" s="25"/>
      <c r="R98" s="25"/>
      <c r="S98" s="25"/>
      <c r="T98" s="25"/>
    </row>
    <row r="99" spans="1:20" ht="15.75" x14ac:dyDescent="0.25">
      <c r="B99" s="367" t="s">
        <v>1026</v>
      </c>
      <c r="C99" s="110"/>
      <c r="D99" s="25"/>
      <c r="E99" s="25"/>
      <c r="F99" s="25"/>
      <c r="G99" s="25"/>
      <c r="H99" s="25"/>
      <c r="I99" s="25"/>
      <c r="J99" s="25"/>
      <c r="K99" s="25"/>
      <c r="L99" s="25"/>
      <c r="M99" s="25"/>
      <c r="N99" s="25"/>
      <c r="O99" s="25"/>
      <c r="P99" s="25"/>
      <c r="Q99" s="25"/>
      <c r="R99" s="25"/>
      <c r="S99" s="25"/>
      <c r="T99" s="25"/>
    </row>
    <row r="100" spans="1:20" x14ac:dyDescent="0.25">
      <c r="B100" s="25"/>
      <c r="C100" s="25"/>
      <c r="D100" s="25"/>
      <c r="E100" s="25"/>
      <c r="F100" s="25"/>
      <c r="G100" s="25"/>
      <c r="H100" s="25"/>
      <c r="I100" s="25"/>
      <c r="J100" s="25"/>
      <c r="K100" s="25"/>
      <c r="L100" s="25"/>
      <c r="M100" s="25"/>
      <c r="N100" s="25"/>
      <c r="O100" s="25"/>
      <c r="P100" s="25"/>
      <c r="Q100" s="25"/>
      <c r="R100" s="25"/>
      <c r="S100" s="25"/>
      <c r="T100" s="25"/>
    </row>
    <row r="101" spans="1:20" x14ac:dyDescent="0.25">
      <c r="B101" s="371" t="s">
        <v>1024</v>
      </c>
      <c r="C101" s="371"/>
      <c r="D101" s="371"/>
      <c r="E101" s="371"/>
      <c r="F101" s="371"/>
      <c r="G101" s="371"/>
      <c r="H101" s="371"/>
      <c r="I101" s="371"/>
      <c r="J101" s="371"/>
      <c r="K101" s="371"/>
      <c r="L101" s="371"/>
      <c r="M101" s="371"/>
      <c r="N101" s="371"/>
      <c r="O101" s="371"/>
      <c r="P101" s="371"/>
      <c r="Q101" s="371"/>
      <c r="R101" s="371"/>
      <c r="S101" s="371"/>
      <c r="T101" s="371"/>
    </row>
    <row r="102" spans="1:20" ht="14.45" customHeight="1" x14ac:dyDescent="0.25">
      <c r="B102" s="371"/>
      <c r="C102" s="371"/>
      <c r="D102" s="371"/>
      <c r="E102" s="371"/>
      <c r="F102" s="371"/>
      <c r="G102" s="371"/>
      <c r="H102" s="371"/>
      <c r="I102" s="371"/>
      <c r="J102" s="371"/>
      <c r="K102" s="371"/>
      <c r="L102" s="371"/>
      <c r="M102" s="371"/>
      <c r="N102" s="371"/>
      <c r="O102" s="371"/>
      <c r="P102" s="371"/>
      <c r="Q102" s="371"/>
      <c r="R102" s="371"/>
      <c r="S102" s="371"/>
      <c r="T102" s="371"/>
    </row>
    <row r="103" spans="1:20" x14ac:dyDescent="0.25">
      <c r="B103" s="2" t="s">
        <v>1025</v>
      </c>
      <c r="C103" s="25"/>
      <c r="D103" s="25"/>
      <c r="E103" s="25"/>
      <c r="F103" s="25"/>
      <c r="G103" s="25"/>
      <c r="H103" s="25"/>
      <c r="I103" s="25"/>
      <c r="J103" s="25"/>
      <c r="K103" s="25"/>
      <c r="L103" s="25"/>
      <c r="M103" s="25"/>
      <c r="N103" s="25"/>
      <c r="O103" s="25"/>
      <c r="P103" s="25"/>
      <c r="Q103" s="25"/>
      <c r="R103" s="25"/>
      <c r="S103" s="25"/>
      <c r="T103" s="25"/>
    </row>
    <row r="104" spans="1:20" x14ac:dyDescent="0.25">
      <c r="B104" s="2"/>
      <c r="C104" s="25"/>
      <c r="D104" s="25"/>
      <c r="E104" s="25"/>
      <c r="F104" s="25"/>
      <c r="G104" s="25"/>
      <c r="H104" s="25"/>
      <c r="I104" s="25"/>
      <c r="J104" s="25"/>
      <c r="K104" s="25"/>
      <c r="L104" s="25"/>
      <c r="M104" s="25"/>
      <c r="N104" s="25"/>
      <c r="O104" s="25"/>
      <c r="P104" s="25"/>
      <c r="Q104" s="25"/>
      <c r="R104" s="25"/>
      <c r="S104" s="25"/>
      <c r="T104" s="25"/>
    </row>
    <row r="105" spans="1:20" x14ac:dyDescent="0.25">
      <c r="D105" s="9"/>
      <c r="E105" s="8"/>
    </row>
    <row r="106" spans="1:20" s="112" customFormat="1" ht="7.5" customHeight="1" x14ac:dyDescent="0.25">
      <c r="B106" s="113"/>
      <c r="C106" s="114"/>
      <c r="D106" s="115"/>
    </row>
    <row r="107" spans="1:20" s="66" customFormat="1" ht="33.75" customHeight="1" x14ac:dyDescent="0.25">
      <c r="A107" s="116"/>
      <c r="B107" s="65"/>
    </row>
  </sheetData>
  <sheetProtection algorithmName="SHA-512" hashValue="gU/JBj4MF/mL1VkgV8RmKiiwNfTS9HEsNQeH5TSf7qKW37lYRr1gxTvUYTkDic9F2PNgoKd1nQY18jAT7pV0ZQ==" saltValue="1aq7su+AVc9yqvEKv3pW0g==" spinCount="100000" sheet="1" objects="1" scenarios="1"/>
  <dataConsolidate/>
  <mergeCells count="22">
    <mergeCell ref="C78:C80"/>
    <mergeCell ref="D76:D77"/>
    <mergeCell ref="D74:D75"/>
    <mergeCell ref="D72:D73"/>
    <mergeCell ref="D70:D71"/>
    <mergeCell ref="D78:E79"/>
    <mergeCell ref="B101:T102"/>
    <mergeCell ref="G10:H11"/>
    <mergeCell ref="A3:I3"/>
    <mergeCell ref="C72:C73"/>
    <mergeCell ref="C62:C63"/>
    <mergeCell ref="C64:C65"/>
    <mergeCell ref="C68:C69"/>
    <mergeCell ref="G59:I62"/>
    <mergeCell ref="D68:D69"/>
    <mergeCell ref="D64:D65"/>
    <mergeCell ref="D62:D63"/>
    <mergeCell ref="C66:C67"/>
    <mergeCell ref="D66:D67"/>
    <mergeCell ref="C74:C75"/>
    <mergeCell ref="C70:C71"/>
    <mergeCell ref="C76:C77"/>
  </mergeCells>
  <phoneticPr fontId="54" type="noConversion"/>
  <conditionalFormatting sqref="C103:C105">
    <cfRule type="expression" dxfId="1" priority="53">
      <formula>$D$93="Yes"</formula>
    </cfRule>
  </conditionalFormatting>
  <conditionalFormatting sqref="D98:D105">
    <cfRule type="expression" dxfId="0" priority="54">
      <formula>$D$93="Yes"</formula>
    </cfRule>
  </conditionalFormatting>
  <dataValidations count="8">
    <dataValidation type="list" allowBlank="1" showInputMessage="1" showErrorMessage="1" sqref="D35:D36 H35 L35 P35 T35 X35" xr:uid="{00000000-0002-0000-0100-000000000000}">
      <formula1>"Yes, No"</formula1>
    </dataValidation>
    <dataValidation type="list" allowBlank="1" showInputMessage="1" showErrorMessage="1" sqref="U22 M21 I21 Q21" xr:uid="{00000000-0002-0000-0100-000001000000}">
      <formula1>#REF!</formula1>
    </dataValidation>
    <dataValidation type="list" allowBlank="1" showInputMessage="1" showErrorMessage="1" sqref="D29 L29 X29 T29 P29 H29" xr:uid="{00000000-0002-0000-0100-000002000000}">
      <formula1>"New Construction,Rehabilitation,Preservation,Mixed"</formula1>
    </dataValidation>
    <dataValidation type="whole" allowBlank="1" showInputMessage="1" showErrorMessage="1" sqref="X27 H27:I27 U28 L27:M27 P27:Q27 D27 T27 D30" xr:uid="{00000000-0002-0000-0100-000003000000}">
      <formula1>10000000000</formula1>
      <formula2>99999999999</formula2>
    </dataValidation>
    <dataValidation type="list" allowBlank="1" showInputMessage="1" showErrorMessage="1" sqref="D88 D90 D94 D92" xr:uid="{00000000-0002-0000-0100-000005000000}">
      <formula1>"TRUE,FALSE"</formula1>
    </dataValidation>
    <dataValidation type="whole" allowBlank="1" showInputMessage="1" showErrorMessage="1" error="Value must be a single year between 1900 and 2020" sqref="D95" xr:uid="{00000000-0002-0000-0100-00000A000000}">
      <formula1>1900</formula1>
      <formula2>2022</formula2>
    </dataValidation>
    <dataValidation type="list" allowBlank="1" showInputMessage="1" showErrorMessage="1" sqref="D81" xr:uid="{81B73D13-2E60-40CC-90CE-1D0702183F35}">
      <formula1>"LAP,4% LIHTC,ORR,MHP,Other"</formula1>
    </dataValidation>
    <dataValidation type="list" allowBlank="1" showInputMessage="1" showErrorMessage="1" sqref="D11" xr:uid="{EFA2A4BA-CD15-4806-BA8F-A33F75B44E00}">
      <formula1>"Yes,No"</formula1>
    </dataValidation>
  </dataValidations>
  <hyperlinks>
    <hyperlink ref="C23" r:id="rId1" xr:uid="{00000000-0004-0000-0100-000000000000}"/>
    <hyperlink ref="C22" r:id="rId2" xr:uid="{00000000-0004-0000-0100-000001000000}"/>
    <hyperlink ref="C27" r:id="rId3" display="11-Digit Primary Census Tract, No Spaces" xr:uid="{00000000-0004-0000-0100-000002000000}"/>
    <hyperlink ref="C19" r:id="rId4" xr:uid="{00000000-0004-0000-0100-000003000000}"/>
    <hyperlink ref="C20" r:id="rId5" xr:uid="{00000000-0004-0000-0100-000004000000}"/>
    <hyperlink ref="C24" r:id="rId6" xr:uid="{00000000-0004-0000-0100-000005000000}"/>
    <hyperlink ref="C25" r:id="rId7" xr:uid="{00000000-0004-0000-0100-000006000000}"/>
    <hyperlink ref="C26" r:id="rId8" xr:uid="{00000000-0004-0000-0100-000007000000}"/>
    <hyperlink ref="G26" r:id="rId9" xr:uid="{00000000-0004-0000-0100-000008000000}"/>
    <hyperlink ref="G25" r:id="rId10" xr:uid="{00000000-0004-0000-0100-000009000000}"/>
    <hyperlink ref="G24" r:id="rId11" xr:uid="{00000000-0004-0000-0100-00000A000000}"/>
    <hyperlink ref="G20" r:id="rId12" xr:uid="{00000000-0004-0000-0100-00000B000000}"/>
    <hyperlink ref="G19" r:id="rId13" xr:uid="{00000000-0004-0000-0100-00000C000000}"/>
    <hyperlink ref="G27" r:id="rId14" display="11-Digit Primary Census Tract, No Spaces" xr:uid="{00000000-0004-0000-0100-00000D000000}"/>
    <hyperlink ref="G22" r:id="rId15" xr:uid="{00000000-0004-0000-0100-00000E000000}"/>
    <hyperlink ref="G23" r:id="rId16" xr:uid="{00000000-0004-0000-0100-00000F000000}"/>
    <hyperlink ref="K26" r:id="rId17" xr:uid="{00000000-0004-0000-0100-000010000000}"/>
    <hyperlink ref="K25" r:id="rId18" xr:uid="{00000000-0004-0000-0100-000011000000}"/>
    <hyperlink ref="K24" r:id="rId19" xr:uid="{00000000-0004-0000-0100-000012000000}"/>
    <hyperlink ref="K20" r:id="rId20" xr:uid="{00000000-0004-0000-0100-000013000000}"/>
    <hyperlink ref="K19" r:id="rId21" xr:uid="{00000000-0004-0000-0100-000014000000}"/>
    <hyperlink ref="K27" r:id="rId22" display="11-Digit Primary Census Tract, No Spaces" xr:uid="{00000000-0004-0000-0100-000015000000}"/>
    <hyperlink ref="K22" r:id="rId23" xr:uid="{00000000-0004-0000-0100-000016000000}"/>
    <hyperlink ref="K23" r:id="rId24" xr:uid="{00000000-0004-0000-0100-000017000000}"/>
    <hyperlink ref="O26" r:id="rId25" xr:uid="{00000000-0004-0000-0100-000018000000}"/>
    <hyperlink ref="O25" r:id="rId26" xr:uid="{00000000-0004-0000-0100-000019000000}"/>
    <hyperlink ref="O24" r:id="rId27" xr:uid="{00000000-0004-0000-0100-00001A000000}"/>
    <hyperlink ref="O20" r:id="rId28" xr:uid="{00000000-0004-0000-0100-00001B000000}"/>
    <hyperlink ref="O19" r:id="rId29" xr:uid="{00000000-0004-0000-0100-00001C000000}"/>
    <hyperlink ref="O27" r:id="rId30" display="11-Digit Primary Census Tract, No Spaces" xr:uid="{00000000-0004-0000-0100-00001D000000}"/>
    <hyperlink ref="O22" r:id="rId31" xr:uid="{00000000-0004-0000-0100-00001E000000}"/>
    <hyperlink ref="O23" r:id="rId32" xr:uid="{00000000-0004-0000-0100-00001F000000}"/>
    <hyperlink ref="S26" r:id="rId33" xr:uid="{00000000-0004-0000-0100-000020000000}"/>
    <hyperlink ref="S25" r:id="rId34" xr:uid="{00000000-0004-0000-0100-000021000000}"/>
    <hyperlink ref="S24" r:id="rId35" xr:uid="{00000000-0004-0000-0100-000022000000}"/>
    <hyperlink ref="S20" r:id="rId36" xr:uid="{00000000-0004-0000-0100-000023000000}"/>
    <hyperlink ref="S19" r:id="rId37" xr:uid="{00000000-0004-0000-0100-000024000000}"/>
    <hyperlink ref="S27" r:id="rId38" display="11-Digit Primary Census Tract, No Spaces" xr:uid="{00000000-0004-0000-0100-000025000000}"/>
    <hyperlink ref="S22" r:id="rId39" xr:uid="{00000000-0004-0000-0100-000026000000}"/>
    <hyperlink ref="S23" r:id="rId40" xr:uid="{00000000-0004-0000-0100-000027000000}"/>
    <hyperlink ref="W26" r:id="rId41" xr:uid="{00000000-0004-0000-0100-000028000000}"/>
    <hyperlink ref="W25" r:id="rId42" xr:uid="{00000000-0004-0000-0100-000029000000}"/>
    <hyperlink ref="W24" r:id="rId43" xr:uid="{00000000-0004-0000-0100-00002A000000}"/>
    <hyperlink ref="W20" r:id="rId44" xr:uid="{00000000-0004-0000-0100-00002B000000}"/>
    <hyperlink ref="W19" r:id="rId45" xr:uid="{00000000-0004-0000-0100-00002C000000}"/>
    <hyperlink ref="W27" r:id="rId46" display="11-Digit Primary Census Tract, No Spaces" xr:uid="{00000000-0004-0000-0100-00002D000000}"/>
    <hyperlink ref="W22" r:id="rId47" xr:uid="{00000000-0004-0000-0100-00002E000000}"/>
    <hyperlink ref="W23" r:id="rId48" xr:uid="{00000000-0004-0000-0100-00002F000000}"/>
    <hyperlink ref="C22:C23" r:id="rId49" display="Latitude" xr:uid="{00000000-0004-0000-0100-000030000000}"/>
    <hyperlink ref="W22:W23" r:id="rId50" display="Latitude" xr:uid="{00000000-0004-0000-0100-000031000000}"/>
    <hyperlink ref="S22:S23" r:id="rId51" display="Latitude" xr:uid="{00000000-0004-0000-0100-000032000000}"/>
    <hyperlink ref="O22:O23" r:id="rId52" display="Latitude" xr:uid="{00000000-0004-0000-0100-000033000000}"/>
    <hyperlink ref="K22:K23" r:id="rId53" display="Latitude" xr:uid="{00000000-0004-0000-0100-000034000000}"/>
    <hyperlink ref="G22:G23" r:id="rId54" display="Latitude" xr:uid="{00000000-0004-0000-0100-000035000000}"/>
    <hyperlink ref="C24:C26" r:id="rId55" display="State Senate District" xr:uid="{00000000-0004-0000-0100-000036000000}"/>
    <hyperlink ref="G24:G26" r:id="rId56" display="State Senate District" xr:uid="{00000000-0004-0000-0100-000037000000}"/>
    <hyperlink ref="K24:K26" r:id="rId57" display="State Senate District" xr:uid="{00000000-0004-0000-0100-000038000000}"/>
    <hyperlink ref="O24:O26" r:id="rId58" display="State Senate District" xr:uid="{00000000-0004-0000-0100-000039000000}"/>
    <hyperlink ref="S24:S26" r:id="rId59" display="State Senate District" xr:uid="{00000000-0004-0000-0100-00003A000000}"/>
    <hyperlink ref="W24:W26" r:id="rId60" display="State Senate District" xr:uid="{00000000-0004-0000-0100-00003B000000}"/>
    <hyperlink ref="B103" r:id="rId61" xr:uid="{34A29495-94EB-4AB3-B578-B21ED7BBA30E}"/>
  </hyperlinks>
  <pageMargins left="0.7" right="0.7" top="0.75" bottom="0.75" header="0.3" footer="0.3"/>
  <pageSetup scale="28" orientation="portrait" r:id="rId62"/>
  <drawing r:id="rId63"/>
  <legacyDrawing r:id="rId6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C000000}">
          <x14:formula1>
            <xm:f>'Data - Regions'!$A$2:$A$243</xm:f>
          </x14:formula1>
          <xm:sqref>L17:M17 H17:I17 P17:Q17 U18 D17 T17 X17</xm:sqref>
        </x14:dataValidation>
        <x14:dataValidation type="list" allowBlank="1" showInputMessage="1" showErrorMessage="1" xr:uid="{00000000-0002-0000-0100-00000D000000}">
          <x14:formula1>
            <xm:f>'Data - Regions'!$N$2:$N$31</xm:f>
          </x14:formula1>
          <xm:sqref>D24 H24 L24 P24 T24 X24</xm:sqref>
        </x14:dataValidation>
        <x14:dataValidation type="list" allowBlank="1" showInputMessage="1" showErrorMessage="1" xr:uid="{00000000-0002-0000-0100-00000E000000}">
          <x14:formula1>
            <xm:f>'Data - Regions'!$O$2:$O$61</xm:f>
          </x14:formula1>
          <xm:sqref>D25 H25 L25 P25 T25 X25</xm:sqref>
        </x14:dataValidation>
        <x14:dataValidation type="list" allowBlank="1" showInputMessage="1" showErrorMessage="1" xr:uid="{00000000-0002-0000-0100-00000F000000}">
          <x14:formula1>
            <xm:f>'Data - Regions'!$P$2:$P$6</xm:f>
          </x14:formula1>
          <xm:sqref>D26 H26 L26 P26 T26 X26</xm:sqref>
        </x14:dataValidation>
        <x14:dataValidation type="list" allowBlank="1" showInputMessage="1" showErrorMessage="1" xr:uid="{21C13876-37EB-46E3-AEB5-D88FAF3B92ED}">
          <x14:formula1>
            <xm:f>'Data - Regions'!$S$2:$S$10</xm:f>
          </x14:formula1>
          <xm:sqref>D58</xm:sqref>
        </x14:dataValidation>
        <x14:dataValidation type="list" allowBlank="1" showInputMessage="1" showErrorMessage="1" xr:uid="{FF45AB13-0858-4972-8D6B-F99E0794DB2A}">
          <x14:formula1>
            <xm:f>'Data - Regions'!$K$2:$K$37</xm:f>
          </x14:formula1>
          <xm:sqref>D21 H21 L21 P21 T21 X21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Q138"/>
  <sheetViews>
    <sheetView zoomScale="70" zoomScaleNormal="70" workbookViewId="0">
      <selection activeCell="A2" sqref="A2"/>
    </sheetView>
  </sheetViews>
  <sheetFormatPr defaultColWidth="9.85546875" defaultRowHeight="15" x14ac:dyDescent="0.25"/>
  <cols>
    <col min="1" max="1" width="4.7109375" style="4" customWidth="1"/>
    <col min="2" max="2" width="6.85546875" style="4" customWidth="1"/>
    <col min="3" max="3" width="3.5703125" style="4" customWidth="1"/>
    <col min="4" max="4" width="32.140625" style="4" customWidth="1"/>
    <col min="5" max="5" width="35.5703125" style="5" customWidth="1"/>
    <col min="6" max="6" width="10.5703125" style="4" customWidth="1"/>
    <col min="7" max="7" width="17.7109375" style="4" customWidth="1"/>
    <col min="8" max="8" width="31.42578125" style="5" customWidth="1"/>
    <col min="9" max="9" width="9.42578125" style="4" customWidth="1"/>
    <col min="10" max="10" width="30.7109375" style="4" customWidth="1"/>
    <col min="11" max="11" width="28.140625" style="5" customWidth="1"/>
    <col min="12" max="12" width="6.5703125" style="4" customWidth="1"/>
    <col min="13" max="13" width="17.85546875" style="4" customWidth="1"/>
    <col min="14" max="14" width="39.7109375" style="5" customWidth="1"/>
    <col min="15" max="15" width="18.5703125" style="4" bestFit="1" customWidth="1"/>
    <col min="16" max="16" width="69" style="4" customWidth="1"/>
    <col min="17" max="16384" width="9.85546875" style="4"/>
  </cols>
  <sheetData>
    <row r="1" spans="1:16" s="8" customFormat="1" ht="65.099999999999994" customHeight="1" x14ac:dyDescent="0.25">
      <c r="B1" s="63"/>
    </row>
    <row r="2" spans="1:16" s="66" customFormat="1" ht="33.75" customHeight="1" x14ac:dyDescent="0.25">
      <c r="A2" s="64" t="s">
        <v>44</v>
      </c>
      <c r="B2" s="65"/>
    </row>
    <row r="3" spans="1:16" s="67" customFormat="1" ht="20.100000000000001" customHeight="1" x14ac:dyDescent="0.25">
      <c r="A3" s="373" t="str">
        <f>IF('Project Input'!D10="","",'Project Input'!D10)</f>
        <v/>
      </c>
      <c r="B3" s="373"/>
      <c r="C3" s="373"/>
      <c r="D3" s="373"/>
      <c r="E3" s="373"/>
      <c r="F3" s="373"/>
      <c r="G3" s="373"/>
      <c r="H3" s="373"/>
      <c r="I3" s="373"/>
    </row>
    <row r="4" spans="1:16" s="68" customFormat="1" ht="20.100000000000001" customHeight="1" x14ac:dyDescent="0.25">
      <c r="A4" s="316" t="s">
        <v>965</v>
      </c>
      <c r="B4" s="316"/>
      <c r="C4" s="316"/>
      <c r="D4" s="316"/>
      <c r="E4" s="316"/>
      <c r="F4" s="316"/>
      <c r="G4" s="316"/>
      <c r="H4" s="316"/>
      <c r="I4" s="316"/>
    </row>
    <row r="6" spans="1:16" ht="18" x14ac:dyDescent="0.25">
      <c r="B6" s="6" t="s">
        <v>46</v>
      </c>
      <c r="J6" s="6" t="s">
        <v>47</v>
      </c>
    </row>
    <row r="7" spans="1:16" x14ac:dyDescent="0.25">
      <c r="P7" s="52"/>
    </row>
    <row r="8" spans="1:16" ht="15.75" x14ac:dyDescent="0.25">
      <c r="B8" s="160"/>
      <c r="C8" s="160"/>
      <c r="D8" s="160" t="s">
        <v>48</v>
      </c>
      <c r="E8" s="175"/>
      <c r="F8" s="160"/>
      <c r="G8" s="7" t="s">
        <v>49</v>
      </c>
      <c r="H8" s="58"/>
      <c r="I8" s="160"/>
      <c r="J8" s="160" t="s">
        <v>48</v>
      </c>
      <c r="K8" s="175"/>
      <c r="L8" s="160"/>
      <c r="M8" s="7" t="s">
        <v>49</v>
      </c>
      <c r="N8" s="58"/>
      <c r="P8" s="52"/>
    </row>
    <row r="9" spans="1:16" x14ac:dyDescent="0.25">
      <c r="B9" s="160"/>
      <c r="C9" s="160"/>
      <c r="D9" s="160" t="s">
        <v>25</v>
      </c>
      <c r="E9" s="175"/>
      <c r="F9" s="160"/>
      <c r="G9" s="160" t="s">
        <v>50</v>
      </c>
      <c r="H9" s="175"/>
      <c r="I9" s="160"/>
      <c r="J9" s="160" t="s">
        <v>25</v>
      </c>
      <c r="K9" s="175"/>
      <c r="L9" s="160"/>
      <c r="M9" s="160" t="s">
        <v>50</v>
      </c>
      <c r="N9" s="175"/>
      <c r="P9" s="52"/>
    </row>
    <row r="10" spans="1:16" x14ac:dyDescent="0.25">
      <c r="B10" s="160"/>
      <c r="C10" s="160"/>
      <c r="D10" s="160" t="s">
        <v>26</v>
      </c>
      <c r="E10" s="175"/>
      <c r="F10" s="160"/>
      <c r="G10" s="160" t="s">
        <v>51</v>
      </c>
      <c r="H10" s="175"/>
      <c r="I10" s="160"/>
      <c r="J10" s="160" t="s">
        <v>26</v>
      </c>
      <c r="K10" s="175"/>
      <c r="L10" s="160"/>
      <c r="M10" s="160" t="s">
        <v>51</v>
      </c>
      <c r="N10" s="175"/>
      <c r="P10" s="52"/>
    </row>
    <row r="11" spans="1:16" x14ac:dyDescent="0.25">
      <c r="B11" s="160"/>
      <c r="C11" s="160"/>
      <c r="D11" s="160" t="s">
        <v>15</v>
      </c>
      <c r="E11" s="175"/>
      <c r="F11" s="160"/>
      <c r="G11" s="160" t="s">
        <v>52</v>
      </c>
      <c r="H11" s="175"/>
      <c r="I11" s="160"/>
      <c r="J11" s="160" t="s">
        <v>15</v>
      </c>
      <c r="K11" s="175"/>
      <c r="L11" s="160"/>
      <c r="M11" s="160" t="s">
        <v>52</v>
      </c>
      <c r="N11" s="175"/>
      <c r="P11" s="52"/>
    </row>
    <row r="12" spans="1:16" x14ac:dyDescent="0.25">
      <c r="B12" s="160"/>
      <c r="C12" s="160"/>
      <c r="D12" s="160" t="s">
        <v>27</v>
      </c>
      <c r="E12" s="175"/>
      <c r="F12" s="160"/>
      <c r="G12" s="160" t="s">
        <v>24</v>
      </c>
      <c r="H12" s="175"/>
      <c r="I12" s="160"/>
      <c r="J12" s="160" t="s">
        <v>27</v>
      </c>
      <c r="K12" s="175"/>
      <c r="L12" s="160"/>
      <c r="M12" s="160" t="s">
        <v>53</v>
      </c>
      <c r="N12" s="175"/>
      <c r="P12" s="52"/>
    </row>
    <row r="13" spans="1:16" x14ac:dyDescent="0.25">
      <c r="B13" s="160"/>
      <c r="C13" s="160"/>
      <c r="D13" s="160" t="s">
        <v>54</v>
      </c>
      <c r="E13" s="175"/>
      <c r="F13" s="160"/>
      <c r="G13" s="160" t="s">
        <v>53</v>
      </c>
      <c r="H13" s="175"/>
      <c r="I13" s="160"/>
      <c r="J13" s="160" t="s">
        <v>54</v>
      </c>
      <c r="K13" s="175"/>
      <c r="L13" s="160"/>
      <c r="M13" s="160" t="s">
        <v>24</v>
      </c>
      <c r="N13" s="175"/>
      <c r="P13" s="52"/>
    </row>
    <row r="14" spans="1:16" x14ac:dyDescent="0.25">
      <c r="B14" s="160"/>
      <c r="C14" s="160"/>
      <c r="D14" s="160" t="s">
        <v>55</v>
      </c>
      <c r="E14" s="175"/>
      <c r="F14" s="160"/>
      <c r="G14" s="160" t="s">
        <v>56</v>
      </c>
      <c r="H14" s="175"/>
      <c r="I14" s="160"/>
      <c r="J14" s="160" t="s">
        <v>55</v>
      </c>
      <c r="K14" s="175"/>
      <c r="L14" s="160"/>
      <c r="M14" s="160" t="s">
        <v>56</v>
      </c>
      <c r="N14" s="175"/>
      <c r="P14" s="52"/>
    </row>
    <row r="15" spans="1:16" x14ac:dyDescent="0.25">
      <c r="B15" s="160"/>
      <c r="C15" s="160"/>
      <c r="D15" s="160" t="s">
        <v>57</v>
      </c>
      <c r="E15" s="175"/>
      <c r="F15" s="160"/>
      <c r="G15" s="160" t="s">
        <v>58</v>
      </c>
      <c r="H15" s="175"/>
      <c r="I15" s="160"/>
      <c r="J15" s="160" t="s">
        <v>57</v>
      </c>
      <c r="K15" s="175"/>
      <c r="L15" s="160"/>
      <c r="M15" s="160" t="s">
        <v>58</v>
      </c>
      <c r="N15" s="175"/>
      <c r="P15" s="52"/>
    </row>
    <row r="16" spans="1:16" x14ac:dyDescent="0.25">
      <c r="B16" s="160"/>
      <c r="C16" s="160"/>
      <c r="D16" s="160" t="s">
        <v>679</v>
      </c>
      <c r="E16" s="55"/>
      <c r="F16" s="160"/>
      <c r="G16" s="160" t="s">
        <v>60</v>
      </c>
      <c r="H16" s="175"/>
      <c r="I16" s="160"/>
      <c r="J16" s="160" t="s">
        <v>679</v>
      </c>
      <c r="K16" s="55"/>
      <c r="L16" s="160"/>
      <c r="M16" s="160" t="s">
        <v>60</v>
      </c>
      <c r="N16" s="175"/>
      <c r="P16" s="52"/>
    </row>
    <row r="17" spans="2:16" x14ac:dyDescent="0.25">
      <c r="B17" s="160"/>
      <c r="C17" s="160"/>
      <c r="D17" s="160" t="s">
        <v>59</v>
      </c>
      <c r="E17" s="55"/>
      <c r="F17" s="160"/>
      <c r="G17" s="160"/>
      <c r="H17" s="160"/>
      <c r="I17" s="160"/>
      <c r="J17" s="160" t="s">
        <v>59</v>
      </c>
      <c r="K17" s="55"/>
      <c r="L17" s="160"/>
      <c r="M17" s="160"/>
      <c r="N17" s="160"/>
      <c r="P17" s="52"/>
    </row>
    <row r="18" spans="2:16" x14ac:dyDescent="0.25">
      <c r="B18" s="160"/>
      <c r="C18" s="160"/>
      <c r="D18" s="68" t="s">
        <v>61</v>
      </c>
      <c r="E18" s="55"/>
      <c r="F18" s="160"/>
      <c r="G18" s="160"/>
      <c r="H18" s="58"/>
      <c r="I18" s="160"/>
      <c r="J18" s="68" t="s">
        <v>61</v>
      </c>
      <c r="K18" s="55"/>
      <c r="L18" s="160"/>
      <c r="M18" s="160"/>
      <c r="N18" s="58"/>
      <c r="P18" s="52"/>
    </row>
    <row r="19" spans="2:16" x14ac:dyDescent="0.25">
      <c r="B19" s="160"/>
      <c r="C19" s="160"/>
      <c r="D19" s="68"/>
      <c r="E19" s="161"/>
      <c r="F19" s="160"/>
      <c r="G19" s="160"/>
      <c r="H19" s="58"/>
      <c r="I19" s="160"/>
      <c r="J19" s="160"/>
      <c r="K19" s="160"/>
      <c r="L19" s="160"/>
      <c r="M19" s="160"/>
      <c r="N19" s="58"/>
      <c r="P19" s="52"/>
    </row>
    <row r="20" spans="2:16" x14ac:dyDescent="0.25">
      <c r="B20" s="160"/>
      <c r="C20" s="160"/>
      <c r="D20" s="68"/>
      <c r="E20" s="161"/>
      <c r="F20" s="160"/>
      <c r="G20" s="160"/>
      <c r="H20" s="58"/>
      <c r="I20" s="160"/>
      <c r="J20" s="162" t="s">
        <v>62</v>
      </c>
      <c r="K20" s="55"/>
      <c r="L20" s="160"/>
      <c r="M20" s="160"/>
      <c r="N20" s="58"/>
      <c r="P20" s="52"/>
    </row>
    <row r="21" spans="2:16" x14ac:dyDescent="0.25">
      <c r="B21" s="160"/>
      <c r="C21" s="160"/>
      <c r="D21" s="68"/>
      <c r="E21" s="161"/>
      <c r="F21" s="160"/>
      <c r="G21" s="160"/>
      <c r="H21" s="160"/>
      <c r="I21" s="160"/>
      <c r="J21" s="162" t="s">
        <v>63</v>
      </c>
      <c r="K21" s="55"/>
      <c r="L21" s="160"/>
      <c r="M21" s="160"/>
      <c r="N21" s="58"/>
      <c r="P21" s="52"/>
    </row>
    <row r="22" spans="2:16" x14ac:dyDescent="0.25">
      <c r="D22" s="8"/>
      <c r="E22" s="35"/>
      <c r="H22" s="4"/>
      <c r="J22" s="9"/>
      <c r="K22" s="4"/>
      <c r="P22" s="61"/>
    </row>
    <row r="23" spans="2:16" ht="18" x14ac:dyDescent="0.25">
      <c r="D23" s="6" t="s">
        <v>680</v>
      </c>
      <c r="E23" s="35"/>
      <c r="F23" s="35"/>
      <c r="G23" s="6" t="s">
        <v>681</v>
      </c>
      <c r="H23" s="4"/>
      <c r="J23" s="6" t="s">
        <v>686</v>
      </c>
      <c r="K23" s="4"/>
      <c r="P23" s="61"/>
    </row>
    <row r="24" spans="2:16" x14ac:dyDescent="0.25">
      <c r="D24" s="95" t="s">
        <v>682</v>
      </c>
      <c r="E24" s="35"/>
      <c r="F24" s="35"/>
      <c r="G24" s="95" t="s">
        <v>683</v>
      </c>
      <c r="H24" s="4"/>
      <c r="J24" s="95" t="s">
        <v>687</v>
      </c>
      <c r="K24" s="4"/>
      <c r="P24" s="61"/>
    </row>
    <row r="25" spans="2:16" x14ac:dyDescent="0.25">
      <c r="D25" s="160"/>
      <c r="E25" s="58"/>
      <c r="F25" s="160"/>
      <c r="G25" s="160"/>
      <c r="H25" s="160"/>
      <c r="J25" s="160"/>
      <c r="K25" s="160"/>
      <c r="P25" s="61"/>
    </row>
    <row r="26" spans="2:16" x14ac:dyDescent="0.25">
      <c r="D26" s="160" t="s">
        <v>51</v>
      </c>
      <c r="E26" s="175"/>
      <c r="F26" s="160"/>
      <c r="G26" s="160" t="s">
        <v>684</v>
      </c>
      <c r="H26" s="175"/>
      <c r="J26" s="160" t="s">
        <v>684</v>
      </c>
      <c r="K26" s="175"/>
      <c r="P26" s="61"/>
    </row>
    <row r="27" spans="2:16" x14ac:dyDescent="0.25">
      <c r="D27" s="160" t="s">
        <v>52</v>
      </c>
      <c r="E27" s="175"/>
      <c r="F27" s="160"/>
      <c r="G27" s="160" t="s">
        <v>685</v>
      </c>
      <c r="H27" s="175"/>
      <c r="J27" s="160" t="s">
        <v>685</v>
      </c>
      <c r="K27" s="175"/>
      <c r="P27" s="61"/>
    </row>
    <row r="28" spans="2:16" x14ac:dyDescent="0.25">
      <c r="D28" s="160" t="s">
        <v>24</v>
      </c>
      <c r="E28" s="175"/>
      <c r="F28" s="160"/>
      <c r="G28" s="160" t="s">
        <v>24</v>
      </c>
      <c r="H28" s="175"/>
      <c r="J28" s="160" t="s">
        <v>24</v>
      </c>
      <c r="K28" s="175"/>
      <c r="P28" s="61"/>
    </row>
    <row r="29" spans="2:16" x14ac:dyDescent="0.25">
      <c r="D29" s="160" t="s">
        <v>53</v>
      </c>
      <c r="E29" s="175"/>
      <c r="F29" s="160"/>
      <c r="G29" s="160" t="s">
        <v>25</v>
      </c>
      <c r="H29" s="175"/>
      <c r="J29" s="160" t="s">
        <v>56</v>
      </c>
      <c r="K29" s="175"/>
      <c r="P29" s="61"/>
    </row>
    <row r="30" spans="2:16" x14ac:dyDescent="0.25">
      <c r="D30" s="160" t="s">
        <v>56</v>
      </c>
      <c r="E30" s="175"/>
      <c r="F30" s="160"/>
      <c r="G30" s="160" t="s">
        <v>26</v>
      </c>
      <c r="H30" s="175"/>
      <c r="J30" s="160" t="s">
        <v>60</v>
      </c>
      <c r="K30" s="175"/>
      <c r="P30" s="61"/>
    </row>
    <row r="31" spans="2:16" x14ac:dyDescent="0.25">
      <c r="D31" s="160" t="s">
        <v>60</v>
      </c>
      <c r="E31" s="175"/>
      <c r="F31" s="160"/>
      <c r="G31" s="160" t="s">
        <v>15</v>
      </c>
      <c r="H31" s="175"/>
      <c r="P31" s="61"/>
    </row>
    <row r="32" spans="2:16" x14ac:dyDescent="0.25">
      <c r="D32" s="160"/>
      <c r="E32" s="161"/>
      <c r="F32" s="160"/>
      <c r="G32" s="160" t="s">
        <v>27</v>
      </c>
      <c r="H32" s="175"/>
      <c r="P32" s="61"/>
    </row>
    <row r="33" spans="2:17" x14ac:dyDescent="0.25">
      <c r="D33" s="160"/>
      <c r="E33" s="161"/>
      <c r="F33" s="160"/>
      <c r="G33" s="160" t="s">
        <v>54</v>
      </c>
      <c r="H33" s="175"/>
      <c r="P33" s="61"/>
    </row>
    <row r="34" spans="2:17" x14ac:dyDescent="0.25">
      <c r="D34" s="160"/>
      <c r="E34" s="161"/>
      <c r="F34" s="160"/>
      <c r="G34" s="160" t="s">
        <v>56</v>
      </c>
      <c r="H34" s="175"/>
      <c r="P34" s="61"/>
    </row>
    <row r="35" spans="2:17" x14ac:dyDescent="0.25">
      <c r="D35" s="160"/>
      <c r="E35" s="161"/>
      <c r="F35" s="160"/>
      <c r="G35" s="160" t="s">
        <v>60</v>
      </c>
      <c r="H35" s="175"/>
      <c r="P35" s="61"/>
    </row>
    <row r="36" spans="2:17" x14ac:dyDescent="0.25">
      <c r="D36" s="160"/>
      <c r="E36" s="161"/>
      <c r="F36" s="160"/>
      <c r="G36" s="160"/>
      <c r="H36" s="164"/>
      <c r="P36" s="61"/>
    </row>
    <row r="37" spans="2:17" ht="18" x14ac:dyDescent="0.25">
      <c r="B37" s="6" t="s">
        <v>688</v>
      </c>
      <c r="C37" s="5"/>
      <c r="D37" s="8"/>
      <c r="E37" s="35"/>
      <c r="H37" s="4"/>
      <c r="K37" s="4"/>
      <c r="N37" s="4"/>
      <c r="Q37" s="52"/>
    </row>
    <row r="38" spans="2:17" x14ac:dyDescent="0.25">
      <c r="B38" s="8"/>
      <c r="C38" s="35"/>
      <c r="D38" s="8"/>
      <c r="E38" s="35"/>
      <c r="H38" s="4"/>
      <c r="K38" s="4"/>
      <c r="N38" s="4"/>
      <c r="Q38" s="52"/>
    </row>
    <row r="39" spans="2:17" ht="15.75" x14ac:dyDescent="0.25">
      <c r="B39" s="68"/>
      <c r="C39" s="161"/>
      <c r="D39" s="160" t="s">
        <v>65</v>
      </c>
      <c r="E39" s="175"/>
      <c r="F39" s="160"/>
      <c r="G39" s="181" t="s">
        <v>49</v>
      </c>
      <c r="H39" s="182"/>
      <c r="K39" s="4"/>
      <c r="N39" s="4"/>
    </row>
    <row r="40" spans="2:17" x14ac:dyDescent="0.25">
      <c r="B40" s="160"/>
      <c r="C40" s="160"/>
      <c r="D40" s="160" t="s">
        <v>25</v>
      </c>
      <c r="E40" s="175"/>
      <c r="F40" s="160"/>
      <c r="G40" s="25" t="s">
        <v>51</v>
      </c>
      <c r="H40" s="175"/>
      <c r="K40" s="4"/>
      <c r="N40" s="4"/>
    </row>
    <row r="41" spans="2:17" x14ac:dyDescent="0.25">
      <c r="B41" s="160"/>
      <c r="C41" s="160"/>
      <c r="D41" s="160" t="s">
        <v>26</v>
      </c>
      <c r="E41" s="175"/>
      <c r="F41" s="160"/>
      <c r="G41" s="25" t="s">
        <v>52</v>
      </c>
      <c r="H41" s="175"/>
      <c r="K41" s="4"/>
      <c r="N41" s="4"/>
    </row>
    <row r="42" spans="2:17" x14ac:dyDescent="0.25">
      <c r="B42" s="160"/>
      <c r="C42" s="160"/>
      <c r="D42" s="160" t="s">
        <v>15</v>
      </c>
      <c r="E42" s="175"/>
      <c r="F42" s="160"/>
      <c r="G42" s="25" t="s">
        <v>24</v>
      </c>
      <c r="H42" s="175"/>
      <c r="K42" s="4"/>
      <c r="N42" s="4"/>
    </row>
    <row r="43" spans="2:17" x14ac:dyDescent="0.25">
      <c r="B43" s="160"/>
      <c r="C43" s="160"/>
      <c r="D43" s="160" t="s">
        <v>27</v>
      </c>
      <c r="E43" s="175"/>
      <c r="F43" s="160"/>
      <c r="G43" s="25" t="s">
        <v>56</v>
      </c>
      <c r="H43" s="175"/>
      <c r="K43" s="4"/>
      <c r="N43" s="4"/>
    </row>
    <row r="44" spans="2:17" x14ac:dyDescent="0.25">
      <c r="B44" s="160"/>
      <c r="C44" s="160"/>
      <c r="D44" s="160" t="s">
        <v>54</v>
      </c>
      <c r="E44" s="175"/>
      <c r="F44" s="160"/>
      <c r="G44" s="25" t="s">
        <v>58</v>
      </c>
      <c r="H44" s="175"/>
      <c r="K44" s="4"/>
      <c r="N44" s="4"/>
    </row>
    <row r="45" spans="2:17" x14ac:dyDescent="0.25">
      <c r="B45" s="160"/>
      <c r="C45" s="160"/>
      <c r="D45" s="160" t="s">
        <v>55</v>
      </c>
      <c r="E45" s="175"/>
      <c r="F45" s="160"/>
      <c r="G45" s="25" t="s">
        <v>60</v>
      </c>
      <c r="H45" s="175"/>
      <c r="K45" s="4"/>
      <c r="N45" s="4"/>
    </row>
    <row r="46" spans="2:17" x14ac:dyDescent="0.25">
      <c r="B46" s="160"/>
      <c r="C46" s="160"/>
      <c r="D46" s="160" t="s">
        <v>57</v>
      </c>
      <c r="E46" s="175"/>
      <c r="F46" s="160"/>
      <c r="H46" s="4"/>
      <c r="K46" s="4"/>
      <c r="N46" s="4"/>
    </row>
    <row r="47" spans="2:17" x14ac:dyDescent="0.25">
      <c r="B47" s="160"/>
      <c r="C47" s="160"/>
      <c r="D47" s="160" t="s">
        <v>59</v>
      </c>
      <c r="E47" s="55"/>
      <c r="F47" s="160"/>
      <c r="H47" s="4"/>
      <c r="K47" s="4"/>
      <c r="N47" s="4"/>
    </row>
    <row r="48" spans="2:17" x14ac:dyDescent="0.25">
      <c r="B48" s="160"/>
      <c r="C48" s="160"/>
      <c r="D48" s="68" t="s">
        <v>61</v>
      </c>
      <c r="E48" s="57"/>
      <c r="F48" s="160"/>
      <c r="H48" s="4"/>
      <c r="K48" s="4"/>
      <c r="N48" s="4"/>
    </row>
    <row r="49" spans="2:16" x14ac:dyDescent="0.25">
      <c r="B49" s="160"/>
      <c r="C49" s="160"/>
      <c r="D49" s="68"/>
      <c r="E49" s="163"/>
      <c r="F49" s="160"/>
      <c r="H49" s="4"/>
      <c r="K49" s="4"/>
      <c r="N49" s="4"/>
    </row>
    <row r="50" spans="2:16" ht="26.45" customHeight="1" x14ac:dyDescent="0.25">
      <c r="B50" s="160"/>
      <c r="C50" s="160"/>
      <c r="D50" s="386" t="s">
        <v>66</v>
      </c>
      <c r="E50" s="361"/>
      <c r="F50" s="160"/>
      <c r="H50" s="4"/>
      <c r="K50" s="4"/>
      <c r="N50" s="4"/>
      <c r="P50" s="52"/>
    </row>
    <row r="51" spans="2:16" x14ac:dyDescent="0.25">
      <c r="D51" s="386"/>
      <c r="H51" s="4"/>
      <c r="K51" s="4"/>
      <c r="N51" s="4"/>
      <c r="P51" s="52"/>
    </row>
    <row r="52" spans="2:16" x14ac:dyDescent="0.25">
      <c r="J52" s="9"/>
      <c r="K52" s="118"/>
      <c r="P52" s="61"/>
    </row>
    <row r="53" spans="2:16" ht="18" x14ac:dyDescent="0.25">
      <c r="B53" s="6" t="s">
        <v>67</v>
      </c>
      <c r="K53" s="4"/>
      <c r="P53" s="52"/>
    </row>
    <row r="54" spans="2:16" x14ac:dyDescent="0.25">
      <c r="H54" s="58"/>
      <c r="I54" s="160"/>
      <c r="J54" s="160"/>
      <c r="P54" s="52"/>
    </row>
    <row r="55" spans="2:16" ht="15.75" x14ac:dyDescent="0.25">
      <c r="D55" s="160" t="s">
        <v>68</v>
      </c>
      <c r="E55" s="175"/>
      <c r="G55" s="7" t="s">
        <v>49</v>
      </c>
      <c r="H55" s="58"/>
      <c r="I55" s="160"/>
      <c r="J55" s="160"/>
      <c r="P55" s="52"/>
    </row>
    <row r="56" spans="2:16" ht="14.25" customHeight="1" x14ac:dyDescent="0.25">
      <c r="D56" s="160" t="s">
        <v>25</v>
      </c>
      <c r="E56" s="175"/>
      <c r="G56" s="4" t="s">
        <v>51</v>
      </c>
      <c r="H56" s="175"/>
      <c r="I56" s="160"/>
      <c r="J56" s="160"/>
      <c r="K56" s="4"/>
      <c r="P56" s="52"/>
    </row>
    <row r="57" spans="2:16" ht="14.25" customHeight="1" x14ac:dyDescent="0.25">
      <c r="D57" s="160" t="s">
        <v>26</v>
      </c>
      <c r="E57" s="175"/>
      <c r="G57" s="4" t="s">
        <v>52</v>
      </c>
      <c r="H57" s="175"/>
      <c r="I57" s="160"/>
      <c r="J57" s="160"/>
      <c r="K57" s="4"/>
      <c r="P57" s="52"/>
    </row>
    <row r="58" spans="2:16" ht="14.25" customHeight="1" x14ac:dyDescent="0.25">
      <c r="D58" s="160" t="s">
        <v>15</v>
      </c>
      <c r="E58" s="175"/>
      <c r="G58" s="4" t="s">
        <v>24</v>
      </c>
      <c r="H58" s="175"/>
      <c r="I58" s="160"/>
      <c r="J58" s="160"/>
      <c r="K58" s="4"/>
      <c r="P58" s="52"/>
    </row>
    <row r="59" spans="2:16" ht="14.25" customHeight="1" x14ac:dyDescent="0.25">
      <c r="D59" s="160" t="s">
        <v>27</v>
      </c>
      <c r="E59" s="175"/>
      <c r="G59" s="4" t="s">
        <v>56</v>
      </c>
      <c r="H59" s="175"/>
      <c r="I59" s="160"/>
      <c r="J59" s="160"/>
      <c r="K59" s="4"/>
      <c r="P59" s="52"/>
    </row>
    <row r="60" spans="2:16" ht="14.25" customHeight="1" x14ac:dyDescent="0.25">
      <c r="D60" s="160" t="s">
        <v>54</v>
      </c>
      <c r="E60" s="175"/>
      <c r="G60" s="4" t="s">
        <v>58</v>
      </c>
      <c r="H60" s="175"/>
      <c r="I60" s="160"/>
      <c r="J60" s="160"/>
      <c r="K60" s="4"/>
    </row>
    <row r="61" spans="2:16" ht="14.25" customHeight="1" x14ac:dyDescent="0.25">
      <c r="D61" s="160" t="s">
        <v>679</v>
      </c>
      <c r="E61" s="55"/>
      <c r="G61" s="4" t="s">
        <v>60</v>
      </c>
      <c r="H61" s="175"/>
      <c r="I61" s="160"/>
      <c r="J61" s="160"/>
      <c r="K61" s="4"/>
    </row>
    <row r="62" spans="2:16" ht="14.25" customHeight="1" x14ac:dyDescent="0.25">
      <c r="D62" s="160" t="s">
        <v>55</v>
      </c>
      <c r="E62" s="180"/>
      <c r="H62" s="58"/>
      <c r="I62" s="160"/>
      <c r="J62" s="160"/>
      <c r="K62" s="4"/>
    </row>
    <row r="63" spans="2:16" ht="14.25" customHeight="1" x14ac:dyDescent="0.25">
      <c r="D63" s="160" t="s">
        <v>57</v>
      </c>
      <c r="E63" s="54"/>
      <c r="F63" s="385" t="s">
        <v>69</v>
      </c>
      <c r="G63" s="385"/>
      <c r="H63" s="55"/>
      <c r="I63" s="160"/>
      <c r="J63" s="160"/>
      <c r="K63" s="4"/>
    </row>
    <row r="64" spans="2:16" ht="15" customHeight="1" x14ac:dyDescent="0.25">
      <c r="D64" s="160"/>
      <c r="E64" s="58"/>
      <c r="F64" s="385"/>
      <c r="G64" s="385"/>
      <c r="K64" s="4"/>
    </row>
    <row r="67" spans="2:10" ht="18" x14ac:dyDescent="0.25">
      <c r="B67" s="6" t="s">
        <v>70</v>
      </c>
    </row>
    <row r="68" spans="2:10" x14ac:dyDescent="0.25">
      <c r="B68" s="160"/>
      <c r="C68" s="160"/>
      <c r="D68" s="160"/>
      <c r="E68" s="58"/>
      <c r="F68" s="160"/>
      <c r="G68" s="160"/>
      <c r="H68" s="58"/>
      <c r="I68" s="160"/>
      <c r="J68" s="160"/>
    </row>
    <row r="69" spans="2:10" ht="15.75" x14ac:dyDescent="0.25">
      <c r="D69" s="160" t="s">
        <v>71</v>
      </c>
      <c r="E69" s="175"/>
      <c r="G69" s="7" t="s">
        <v>49</v>
      </c>
    </row>
    <row r="70" spans="2:10" x14ac:dyDescent="0.25">
      <c r="D70" s="160" t="s">
        <v>25</v>
      </c>
      <c r="E70" s="175"/>
      <c r="G70" s="160" t="s">
        <v>51</v>
      </c>
      <c r="H70" s="175"/>
    </row>
    <row r="71" spans="2:10" x14ac:dyDescent="0.25">
      <c r="D71" s="160" t="s">
        <v>26</v>
      </c>
      <c r="E71" s="175"/>
      <c r="G71" s="160" t="s">
        <v>52</v>
      </c>
      <c r="H71" s="175"/>
    </row>
    <row r="72" spans="2:10" x14ac:dyDescent="0.25">
      <c r="D72" s="160" t="s">
        <v>15</v>
      </c>
      <c r="E72" s="175"/>
      <c r="G72" s="160" t="s">
        <v>24</v>
      </c>
      <c r="H72" s="175"/>
    </row>
    <row r="73" spans="2:10" x14ac:dyDescent="0.25">
      <c r="D73" s="160" t="s">
        <v>27</v>
      </c>
      <c r="E73" s="175"/>
      <c r="G73" s="160" t="s">
        <v>56</v>
      </c>
      <c r="H73" s="175"/>
    </row>
    <row r="74" spans="2:10" x14ac:dyDescent="0.25">
      <c r="D74" s="160" t="s">
        <v>54</v>
      </c>
      <c r="E74" s="175"/>
      <c r="G74" s="160" t="s">
        <v>60</v>
      </c>
      <c r="H74" s="175"/>
    </row>
    <row r="75" spans="2:10" x14ac:dyDescent="0.25">
      <c r="D75" s="160" t="s">
        <v>679</v>
      </c>
      <c r="E75" s="55"/>
      <c r="G75" s="160"/>
      <c r="H75" s="363"/>
    </row>
    <row r="76" spans="2:10" x14ac:dyDescent="0.25">
      <c r="D76" s="160" t="s">
        <v>55</v>
      </c>
      <c r="E76" s="180"/>
      <c r="G76" s="160"/>
      <c r="H76" s="58"/>
    </row>
    <row r="77" spans="2:10" x14ac:dyDescent="0.25">
      <c r="D77" s="160" t="s">
        <v>57</v>
      </c>
      <c r="E77" s="54"/>
    </row>
    <row r="80" spans="2:10" ht="18" x14ac:dyDescent="0.25">
      <c r="B80" s="6" t="s">
        <v>72</v>
      </c>
    </row>
    <row r="81" spans="2:13" x14ac:dyDescent="0.25">
      <c r="D81" s="160"/>
      <c r="E81" s="58"/>
      <c r="F81" s="160"/>
      <c r="G81" s="160"/>
      <c r="H81" s="58"/>
      <c r="I81" s="160"/>
      <c r="J81" s="160"/>
    </row>
    <row r="82" spans="2:13" ht="15.75" x14ac:dyDescent="0.25">
      <c r="D82" s="160" t="s">
        <v>73</v>
      </c>
      <c r="E82" s="175"/>
      <c r="G82" s="7" t="s">
        <v>49</v>
      </c>
    </row>
    <row r="83" spans="2:13" x14ac:dyDescent="0.25">
      <c r="D83" s="160" t="s">
        <v>25</v>
      </c>
      <c r="E83" s="175"/>
      <c r="G83" s="160" t="s">
        <v>51</v>
      </c>
      <c r="H83" s="175"/>
    </row>
    <row r="84" spans="2:13" x14ac:dyDescent="0.25">
      <c r="D84" s="160" t="s">
        <v>26</v>
      </c>
      <c r="E84" s="175"/>
      <c r="G84" s="160" t="s">
        <v>52</v>
      </c>
      <c r="H84" s="175"/>
    </row>
    <row r="85" spans="2:13" x14ac:dyDescent="0.25">
      <c r="D85" s="160" t="s">
        <v>15</v>
      </c>
      <c r="E85" s="175"/>
      <c r="G85" s="160" t="s">
        <v>24</v>
      </c>
      <c r="H85" s="175"/>
    </row>
    <row r="86" spans="2:13" x14ac:dyDescent="0.25">
      <c r="D86" s="160" t="s">
        <v>27</v>
      </c>
      <c r="E86" s="175"/>
      <c r="G86" s="160" t="s">
        <v>56</v>
      </c>
      <c r="H86" s="175"/>
    </row>
    <row r="87" spans="2:13" x14ac:dyDescent="0.25">
      <c r="D87" s="160" t="s">
        <v>54</v>
      </c>
      <c r="E87" s="175"/>
      <c r="G87" s="160" t="s">
        <v>60</v>
      </c>
      <c r="H87" s="175"/>
    </row>
    <row r="88" spans="2:13" x14ac:dyDescent="0.25">
      <c r="D88" s="160" t="s">
        <v>679</v>
      </c>
      <c r="E88" s="55"/>
      <c r="G88" s="160"/>
      <c r="H88" s="160"/>
    </row>
    <row r="89" spans="2:13" s="5" customFormat="1" x14ac:dyDescent="0.25">
      <c r="B89" s="4"/>
      <c r="C89" s="4"/>
      <c r="D89" s="160" t="s">
        <v>55</v>
      </c>
      <c r="E89" s="180"/>
      <c r="F89" s="4"/>
      <c r="I89" s="4"/>
      <c r="J89" s="4"/>
      <c r="L89" s="4"/>
      <c r="M89" s="4"/>
    </row>
    <row r="90" spans="2:13" s="5" customFormat="1" x14ac:dyDescent="0.25">
      <c r="B90" s="4"/>
      <c r="C90" s="4"/>
      <c r="D90" s="160" t="s">
        <v>57</v>
      </c>
      <c r="E90" s="54"/>
      <c r="F90" s="4"/>
      <c r="G90" s="160"/>
      <c r="H90" s="58"/>
      <c r="I90" s="4"/>
      <c r="J90" s="4"/>
      <c r="L90" s="4"/>
      <c r="M90" s="4"/>
    </row>
    <row r="91" spans="2:13" s="10" customFormat="1" ht="18" x14ac:dyDescent="0.25">
      <c r="B91" s="11"/>
      <c r="C91" s="8"/>
      <c r="D91" s="8"/>
      <c r="F91" s="8"/>
      <c r="G91" s="8"/>
      <c r="I91" s="8"/>
      <c r="J91" s="8"/>
      <c r="L91" s="8"/>
      <c r="M91" s="8"/>
    </row>
    <row r="92" spans="2:13" s="112" customFormat="1" ht="7.5" customHeight="1" x14ac:dyDescent="0.25">
      <c r="C92" s="113"/>
      <c r="D92" s="114"/>
      <c r="E92" s="115"/>
    </row>
    <row r="93" spans="2:13" s="66" customFormat="1" ht="33.75" customHeight="1" x14ac:dyDescent="0.25">
      <c r="B93" s="116"/>
      <c r="C93" s="65"/>
    </row>
    <row r="94" spans="2:13" s="10" customFormat="1" ht="15.75" x14ac:dyDescent="0.25">
      <c r="B94" s="8"/>
      <c r="C94" s="8"/>
      <c r="D94" s="8"/>
      <c r="E94" s="35"/>
      <c r="F94" s="8"/>
      <c r="G94" s="12"/>
      <c r="I94" s="8"/>
      <c r="J94" s="8"/>
      <c r="L94" s="8"/>
      <c r="M94" s="8"/>
    </row>
    <row r="95" spans="2:13" s="10" customFormat="1" x14ac:dyDescent="0.25">
      <c r="B95" s="8"/>
      <c r="C95" s="8"/>
      <c r="D95" s="8"/>
      <c r="E95" s="35"/>
      <c r="F95" s="8"/>
      <c r="G95" s="8"/>
      <c r="H95" s="35"/>
      <c r="I95" s="8"/>
      <c r="J95" s="8"/>
      <c r="L95" s="8"/>
      <c r="M95" s="8"/>
    </row>
    <row r="96" spans="2:13" s="10" customFormat="1" x14ac:dyDescent="0.25">
      <c r="B96" s="8"/>
      <c r="C96" s="8"/>
      <c r="D96" s="8"/>
      <c r="E96" s="119"/>
      <c r="F96" s="8"/>
      <c r="G96" s="8"/>
      <c r="H96" s="35"/>
      <c r="I96" s="8"/>
      <c r="J96" s="8"/>
      <c r="L96" s="8"/>
      <c r="M96" s="8"/>
    </row>
    <row r="97" spans="2:17" s="10" customFormat="1" x14ac:dyDescent="0.25">
      <c r="B97" s="8"/>
      <c r="C97" s="8"/>
      <c r="D97" s="8"/>
      <c r="E97" s="118"/>
      <c r="F97" s="8"/>
      <c r="G97" s="8"/>
      <c r="H97" s="35"/>
      <c r="I97" s="8"/>
      <c r="J97" s="8"/>
      <c r="L97" s="8"/>
      <c r="M97" s="8"/>
    </row>
    <row r="98" spans="2:17" s="10" customFormat="1" x14ac:dyDescent="0.25">
      <c r="B98" s="8"/>
      <c r="C98" s="8"/>
      <c r="D98" s="8"/>
      <c r="F98" s="8"/>
      <c r="G98" s="8"/>
      <c r="H98" s="117"/>
      <c r="I98" s="8"/>
      <c r="J98" s="8"/>
      <c r="L98" s="8"/>
      <c r="M98" s="8"/>
    </row>
    <row r="99" spans="2:17" s="10" customFormat="1" x14ac:dyDescent="0.25">
      <c r="B99" s="8"/>
      <c r="C99" s="8"/>
      <c r="D99" s="8"/>
      <c r="F99" s="8"/>
      <c r="G99" s="8"/>
      <c r="H99" s="35"/>
      <c r="I99" s="8"/>
      <c r="J99" s="8"/>
      <c r="L99" s="8"/>
      <c r="M99" s="8"/>
      <c r="O99" s="8"/>
      <c r="P99" s="8"/>
      <c r="Q99" s="8"/>
    </row>
    <row r="100" spans="2:17" s="8" customFormat="1" x14ac:dyDescent="0.25">
      <c r="E100" s="10"/>
      <c r="H100" s="10"/>
      <c r="K100" s="10"/>
      <c r="N100" s="10"/>
    </row>
    <row r="101" spans="2:17" s="10" customFormat="1" ht="18" x14ac:dyDescent="0.25">
      <c r="B101" s="11"/>
      <c r="C101" s="8"/>
      <c r="D101" s="8"/>
      <c r="F101" s="8"/>
      <c r="G101" s="8"/>
      <c r="I101" s="8"/>
      <c r="J101" s="8"/>
      <c r="L101" s="8"/>
      <c r="M101" s="8"/>
    </row>
    <row r="102" spans="2:17" s="8" customFormat="1" x14ac:dyDescent="0.25">
      <c r="E102" s="10"/>
      <c r="H102" s="10"/>
      <c r="K102" s="10"/>
      <c r="N102" s="10"/>
    </row>
    <row r="103" spans="2:17" s="26" customFormat="1" x14ac:dyDescent="0.25">
      <c r="D103" s="53"/>
      <c r="E103" s="53"/>
      <c r="F103" s="383"/>
      <c r="G103" s="383"/>
      <c r="H103" s="53"/>
      <c r="I103" s="384"/>
      <c r="J103" s="384"/>
    </row>
    <row r="104" spans="2:17" s="10" customFormat="1" x14ac:dyDescent="0.25">
      <c r="B104" s="8"/>
      <c r="C104" s="8"/>
      <c r="F104" s="381"/>
      <c r="G104" s="381"/>
      <c r="H104" s="120"/>
      <c r="I104" s="382"/>
      <c r="J104" s="382"/>
      <c r="L104" s="8"/>
      <c r="M104" s="8"/>
    </row>
    <row r="105" spans="2:17" s="10" customFormat="1" x14ac:dyDescent="0.25">
      <c r="B105" s="8"/>
      <c r="C105" s="8"/>
      <c r="F105" s="381"/>
      <c r="G105" s="381"/>
      <c r="H105" s="120"/>
      <c r="I105" s="382"/>
      <c r="J105" s="382"/>
      <c r="L105" s="8"/>
      <c r="M105" s="8"/>
    </row>
    <row r="106" spans="2:17" s="10" customFormat="1" x14ac:dyDescent="0.25">
      <c r="B106" s="8"/>
      <c r="C106" s="8"/>
      <c r="F106" s="381"/>
      <c r="G106" s="381"/>
      <c r="H106" s="120"/>
      <c r="I106" s="382"/>
      <c r="J106" s="382"/>
      <c r="L106" s="8"/>
      <c r="M106" s="8"/>
    </row>
    <row r="107" spans="2:17" s="10" customFormat="1" x14ac:dyDescent="0.25">
      <c r="B107" s="8"/>
      <c r="C107" s="8"/>
      <c r="F107" s="381"/>
      <c r="G107" s="381"/>
      <c r="H107" s="120"/>
      <c r="I107" s="381"/>
      <c r="J107" s="381"/>
      <c r="L107" s="8"/>
      <c r="M107" s="8"/>
    </row>
    <row r="108" spans="2:17" s="10" customFormat="1" x14ac:dyDescent="0.25">
      <c r="B108" s="8"/>
      <c r="C108" s="8"/>
      <c r="F108" s="381"/>
      <c r="G108" s="381"/>
      <c r="H108" s="120"/>
      <c r="I108" s="382"/>
      <c r="J108" s="382"/>
      <c r="L108" s="8"/>
      <c r="M108" s="8"/>
    </row>
    <row r="109" spans="2:17" s="10" customFormat="1" x14ac:dyDescent="0.25">
      <c r="B109" s="8"/>
      <c r="C109" s="8"/>
      <c r="F109" s="381"/>
      <c r="G109" s="381"/>
      <c r="H109" s="120"/>
      <c r="I109" s="382"/>
      <c r="J109" s="382"/>
      <c r="L109" s="8"/>
      <c r="M109" s="8"/>
    </row>
    <row r="110" spans="2:17" s="10" customFormat="1" x14ac:dyDescent="0.25">
      <c r="B110" s="8"/>
      <c r="C110" s="8"/>
      <c r="F110" s="381"/>
      <c r="G110" s="381"/>
      <c r="H110" s="120"/>
      <c r="I110" s="382"/>
      <c r="J110" s="382"/>
      <c r="L110" s="8"/>
      <c r="M110" s="8"/>
    </row>
    <row r="111" spans="2:17" s="10" customFormat="1" x14ac:dyDescent="0.25">
      <c r="B111" s="8"/>
      <c r="C111" s="8"/>
      <c r="F111" s="381"/>
      <c r="G111" s="381"/>
      <c r="H111" s="120"/>
      <c r="I111" s="382"/>
      <c r="J111" s="382"/>
      <c r="L111" s="8"/>
      <c r="M111" s="8"/>
    </row>
    <row r="112" spans="2:17" s="10" customFormat="1" x14ac:dyDescent="0.25">
      <c r="B112" s="8"/>
      <c r="C112" s="8"/>
      <c r="F112" s="381"/>
      <c r="G112" s="381"/>
      <c r="H112" s="120"/>
      <c r="I112" s="382"/>
      <c r="J112" s="382"/>
      <c r="L112" s="8"/>
      <c r="M112" s="8"/>
    </row>
    <row r="113" spans="2:13" s="10" customFormat="1" x14ac:dyDescent="0.25">
      <c r="B113" s="8"/>
      <c r="C113" s="8"/>
      <c r="F113" s="381"/>
      <c r="G113" s="381"/>
      <c r="H113" s="120"/>
      <c r="I113" s="382"/>
      <c r="J113" s="382"/>
      <c r="L113" s="8"/>
      <c r="M113" s="8"/>
    </row>
    <row r="114" spans="2:13" s="10" customFormat="1" x14ac:dyDescent="0.25">
      <c r="B114" s="8"/>
      <c r="C114" s="8"/>
      <c r="F114" s="381"/>
      <c r="G114" s="381"/>
      <c r="H114" s="120"/>
      <c r="I114" s="382"/>
      <c r="J114" s="382"/>
      <c r="L114" s="8"/>
      <c r="M114" s="8"/>
    </row>
    <row r="115" spans="2:13" s="10" customFormat="1" x14ac:dyDescent="0.25">
      <c r="B115" s="8"/>
      <c r="C115" s="8"/>
      <c r="F115" s="381"/>
      <c r="G115" s="381"/>
      <c r="H115" s="120"/>
      <c r="I115" s="382"/>
      <c r="J115" s="382"/>
      <c r="L115" s="8"/>
      <c r="M115" s="8"/>
    </row>
    <row r="116" spans="2:13" s="10" customFormat="1" x14ac:dyDescent="0.25">
      <c r="B116" s="8"/>
      <c r="C116" s="8"/>
      <c r="F116" s="381"/>
      <c r="G116" s="381"/>
      <c r="H116" s="120"/>
      <c r="I116" s="382"/>
      <c r="J116" s="382"/>
      <c r="L116" s="8"/>
      <c r="M116" s="8"/>
    </row>
    <row r="117" spans="2:13" s="10" customFormat="1" x14ac:dyDescent="0.25">
      <c r="B117" s="8"/>
      <c r="C117" s="8"/>
      <c r="F117" s="381"/>
      <c r="G117" s="381"/>
      <c r="H117" s="120"/>
      <c r="I117" s="382"/>
      <c r="J117" s="382"/>
      <c r="L117" s="8"/>
      <c r="M117" s="8"/>
    </row>
    <row r="118" spans="2:13" s="10" customFormat="1" x14ac:dyDescent="0.25">
      <c r="B118" s="8"/>
      <c r="C118" s="8"/>
      <c r="F118" s="381"/>
      <c r="G118" s="381"/>
      <c r="H118" s="120"/>
      <c r="I118" s="381"/>
      <c r="J118" s="381"/>
      <c r="L118" s="8"/>
      <c r="M118" s="8"/>
    </row>
    <row r="119" spans="2:13" s="10" customFormat="1" x14ac:dyDescent="0.25">
      <c r="B119" s="8"/>
      <c r="C119" s="8"/>
      <c r="F119" s="381"/>
      <c r="G119" s="381"/>
      <c r="H119" s="120"/>
      <c r="I119" s="381"/>
      <c r="J119" s="381"/>
      <c r="L119" s="8"/>
      <c r="M119" s="8"/>
    </row>
    <row r="120" spans="2:13" s="10" customFormat="1" x14ac:dyDescent="0.25">
      <c r="B120" s="8"/>
      <c r="C120" s="8"/>
      <c r="F120" s="381"/>
      <c r="G120" s="381"/>
      <c r="H120" s="120"/>
      <c r="I120" s="381"/>
      <c r="J120" s="381"/>
      <c r="L120" s="8"/>
      <c r="M120" s="8"/>
    </row>
    <row r="121" spans="2:13" s="10" customFormat="1" x14ac:dyDescent="0.25">
      <c r="B121" s="8"/>
      <c r="C121" s="8"/>
      <c r="F121" s="381"/>
      <c r="G121" s="381"/>
      <c r="H121" s="120"/>
      <c r="I121" s="381"/>
      <c r="J121" s="381"/>
      <c r="L121" s="8"/>
      <c r="M121" s="8"/>
    </row>
    <row r="122" spans="2:13" s="10" customFormat="1" x14ac:dyDescent="0.25">
      <c r="B122" s="8"/>
      <c r="C122" s="8"/>
      <c r="F122" s="381"/>
      <c r="G122" s="381"/>
      <c r="H122" s="120"/>
      <c r="I122" s="381"/>
      <c r="J122" s="381"/>
      <c r="L122" s="8"/>
      <c r="M122" s="8"/>
    </row>
    <row r="123" spans="2:13" s="10" customFormat="1" x14ac:dyDescent="0.25">
      <c r="B123" s="8"/>
      <c r="C123" s="8"/>
      <c r="F123" s="381"/>
      <c r="G123" s="381"/>
      <c r="H123" s="120"/>
      <c r="I123" s="381"/>
      <c r="J123" s="381"/>
      <c r="L123" s="8"/>
      <c r="M123" s="8"/>
    </row>
    <row r="124" spans="2:13" s="5" customFormat="1" x14ac:dyDescent="0.25">
      <c r="B124" s="4"/>
      <c r="C124" s="4"/>
      <c r="D124" s="4"/>
      <c r="E124" s="4"/>
      <c r="F124" s="4"/>
      <c r="G124" s="4"/>
      <c r="H124" s="4"/>
      <c r="I124" s="4"/>
      <c r="J124" s="4"/>
      <c r="L124" s="4"/>
      <c r="M124" s="4"/>
    </row>
    <row r="129" spans="8:14" x14ac:dyDescent="0.25">
      <c r="H129" s="4"/>
      <c r="J129" s="5"/>
      <c r="K129" s="4"/>
      <c r="M129" s="5"/>
      <c r="N129" s="4"/>
    </row>
    <row r="130" spans="8:14" x14ac:dyDescent="0.25">
      <c r="H130" s="4"/>
      <c r="J130" s="5"/>
      <c r="K130" s="4"/>
      <c r="M130" s="5"/>
      <c r="N130" s="4"/>
    </row>
    <row r="131" spans="8:14" x14ac:dyDescent="0.25">
      <c r="H131" s="4"/>
      <c r="J131" s="5"/>
      <c r="K131" s="4"/>
      <c r="M131" s="5"/>
      <c r="N131" s="4"/>
    </row>
    <row r="132" spans="8:14" x14ac:dyDescent="0.25">
      <c r="H132" s="4"/>
      <c r="J132" s="5"/>
      <c r="K132" s="4"/>
      <c r="M132" s="5"/>
      <c r="N132" s="4"/>
    </row>
    <row r="133" spans="8:14" x14ac:dyDescent="0.25">
      <c r="H133" s="4"/>
      <c r="J133" s="5"/>
      <c r="K133" s="4"/>
      <c r="M133" s="5"/>
      <c r="N133" s="4"/>
    </row>
    <row r="134" spans="8:14" x14ac:dyDescent="0.25">
      <c r="H134" s="4"/>
      <c r="J134" s="5"/>
      <c r="K134" s="4"/>
      <c r="M134" s="5"/>
      <c r="N134" s="4"/>
    </row>
    <row r="135" spans="8:14" x14ac:dyDescent="0.25">
      <c r="H135" s="4"/>
      <c r="J135" s="5"/>
      <c r="K135" s="4"/>
      <c r="M135" s="5"/>
      <c r="N135" s="4"/>
    </row>
    <row r="136" spans="8:14" x14ac:dyDescent="0.25">
      <c r="H136" s="4"/>
      <c r="J136" s="5"/>
      <c r="K136" s="4"/>
      <c r="M136" s="5"/>
      <c r="N136" s="4"/>
    </row>
    <row r="137" spans="8:14" x14ac:dyDescent="0.25">
      <c r="H137" s="4"/>
      <c r="J137" s="5"/>
      <c r="K137" s="4"/>
      <c r="M137" s="5"/>
      <c r="N137" s="4"/>
    </row>
    <row r="138" spans="8:14" x14ac:dyDescent="0.25">
      <c r="H138" s="4"/>
      <c r="J138" s="5"/>
      <c r="K138" s="4"/>
      <c r="M138" s="5"/>
      <c r="N138" s="4"/>
    </row>
  </sheetData>
  <sheetProtection algorithmName="SHA-512" hashValue="86iKjBkvbme0gbgvKNwIypcXfXtj0s+z5vaJiRMNKfbZyLtrG1f9ATgY0ipwvtYwgvkgx6idWstb5OrVjrWGkA==" saltValue="OFruqIG8CuSwu40RxEz+2Q==" spinCount="100000" sheet="1" objects="1" scenarios="1"/>
  <mergeCells count="45">
    <mergeCell ref="F121:G121"/>
    <mergeCell ref="I121:J121"/>
    <mergeCell ref="F122:G122"/>
    <mergeCell ref="I122:J122"/>
    <mergeCell ref="F123:G123"/>
    <mergeCell ref="I123:J123"/>
    <mergeCell ref="F118:G118"/>
    <mergeCell ref="I118:J118"/>
    <mergeCell ref="F119:G119"/>
    <mergeCell ref="I119:J119"/>
    <mergeCell ref="F120:G120"/>
    <mergeCell ref="I120:J120"/>
    <mergeCell ref="F115:G115"/>
    <mergeCell ref="I115:J115"/>
    <mergeCell ref="F116:G116"/>
    <mergeCell ref="I116:J116"/>
    <mergeCell ref="F117:G117"/>
    <mergeCell ref="I117:J117"/>
    <mergeCell ref="F112:G112"/>
    <mergeCell ref="I112:J112"/>
    <mergeCell ref="F113:G113"/>
    <mergeCell ref="I113:J113"/>
    <mergeCell ref="F114:G114"/>
    <mergeCell ref="I114:J114"/>
    <mergeCell ref="F109:G109"/>
    <mergeCell ref="I109:J109"/>
    <mergeCell ref="F110:G110"/>
    <mergeCell ref="I110:J110"/>
    <mergeCell ref="F111:G111"/>
    <mergeCell ref="I111:J111"/>
    <mergeCell ref="F106:G106"/>
    <mergeCell ref="I106:J106"/>
    <mergeCell ref="F107:G107"/>
    <mergeCell ref="I107:J107"/>
    <mergeCell ref="F108:G108"/>
    <mergeCell ref="I108:J108"/>
    <mergeCell ref="A3:I3"/>
    <mergeCell ref="F105:G105"/>
    <mergeCell ref="I105:J105"/>
    <mergeCell ref="F103:G103"/>
    <mergeCell ref="I103:J103"/>
    <mergeCell ref="F104:G104"/>
    <mergeCell ref="I104:J104"/>
    <mergeCell ref="F63:G64"/>
    <mergeCell ref="D50:D51"/>
  </mergeCells>
  <dataValidations count="7">
    <dataValidation type="list" allowBlank="1" showInputMessage="1" showErrorMessage="1" sqref="K18 E18 E48" xr:uid="{00000000-0002-0000-0200-000000000000}">
      <formula1>"MBE,WBE,ESB,SDVBE"</formula1>
    </dataValidation>
    <dataValidation type="list" allowBlank="1" showInputMessage="1" showErrorMessage="1" sqref="E50" xr:uid="{00000000-0002-0000-0200-000001000000}">
      <formula1>"Through Application Submission,Through Reservation Award,Through Funding,Through Construction,Through Certificates of Occupancy,Through Lease-up,Through Stabilization and Beyond,NA"</formula1>
    </dataValidation>
    <dataValidation type="list" allowBlank="1" showInputMessage="1" showErrorMessage="1" sqref="E96" xr:uid="{00000000-0002-0000-0200-000005000000}">
      <formula1>"Public,Private,Self-Syndicated,Not Syndicated"</formula1>
    </dataValidation>
    <dataValidation type="list" allowBlank="1" showInputMessage="1" showErrorMessage="1" sqref="E97 K22 K20" xr:uid="{00000000-0002-0000-0200-000006000000}">
      <formula1>"Yes,No,NA"</formula1>
    </dataValidation>
    <dataValidation type="list" allowBlank="1" showInputMessage="1" showErrorMessage="1" sqref="E16 K16 E61 E75 E88" xr:uid="{00000000-0002-0000-0200-000007000000}">
      <formula1>"For-Profit,Non-Profit 501(A),Non-Profit 501(C)(3),Non-Profit 501(C)(4),Non-Profit ORS 456.548,CHDO,Housing Authority,Local Government,Manufactured Park Coop,Ag Employer,Sovereign Tribal Entity"</formula1>
    </dataValidation>
    <dataValidation type="textLength" allowBlank="1" showInputMessage="1" showErrorMessage="1" sqref="E13 E74 K13 H33 E44 E60 E87" xr:uid="{834CC391-30C3-4B9B-B10F-2E0223AF1CCE}">
      <formula1>5</formula1>
      <formula2>10</formula2>
    </dataValidation>
    <dataValidation type="list" allowBlank="1" showInputMessage="1" showErrorMessage="1" sqref="H63 E17 K17 K21 E47" xr:uid="{9040F8AD-C187-4550-BF60-3F41F274C33C}">
      <formula1>"Yes,No"</formula1>
    </dataValidation>
  </dataValidations>
  <pageMargins left="0.7" right="0.7" top="0.75" bottom="0.75" header="0.3" footer="0.3"/>
  <pageSetup scale="36" orientation="portrait" r:id="rId1"/>
  <colBreaks count="1" manualBreakCount="1">
    <brk id="1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0FD61BF-671D-4691-9571-BB773BD82E8A}">
          <x14:formula1>
            <xm:f>'Data - Regions'!$Q$2:$Q$51</xm:f>
          </x14:formula1>
          <xm:sqref>E12 E73 K12 H32 E43 E59 E86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7886-87CD-45FE-9B41-AEB779C38010}">
  <sheetPr>
    <tabColor rgb="FF7030A0"/>
  </sheetPr>
  <dimension ref="A1:AA332"/>
  <sheetViews>
    <sheetView topLeftCell="A187" zoomScale="85" zoomScaleNormal="85" workbookViewId="0">
      <selection activeCell="F304" sqref="F304"/>
    </sheetView>
  </sheetViews>
  <sheetFormatPr defaultColWidth="9.140625" defaultRowHeight="15" x14ac:dyDescent="0.25"/>
  <cols>
    <col min="1" max="1" width="41.28515625" style="265" customWidth="1"/>
    <col min="2" max="2" width="44.5703125" style="265" bestFit="1" customWidth="1"/>
    <col min="3" max="3" width="25.28515625" style="265" customWidth="1"/>
    <col min="4" max="4" width="20.42578125" style="265" customWidth="1"/>
    <col min="5" max="5" width="24.85546875" style="265" bestFit="1" customWidth="1"/>
    <col min="6" max="6" width="19.5703125" style="273" bestFit="1" customWidth="1"/>
    <col min="7" max="7" width="54.140625" style="265" customWidth="1"/>
    <col min="8" max="16384" width="9.140625" style="265"/>
  </cols>
  <sheetData>
    <row r="1" spans="1:6" s="281" customFormat="1" ht="15.75" thickBot="1" x14ac:dyDescent="0.3">
      <c r="A1" s="281" t="s">
        <v>108</v>
      </c>
      <c r="B1" s="281" t="s">
        <v>109</v>
      </c>
      <c r="C1" s="281" t="s">
        <v>110</v>
      </c>
      <c r="D1" s="281" t="s">
        <v>111</v>
      </c>
      <c r="E1" s="281" t="s">
        <v>451</v>
      </c>
      <c r="F1" s="282" t="s">
        <v>112</v>
      </c>
    </row>
    <row r="2" spans="1:6" ht="15.75" thickTop="1" x14ac:dyDescent="0.25">
      <c r="A2" s="265" t="s">
        <v>449</v>
      </c>
      <c r="B2" s="265" t="s">
        <v>990</v>
      </c>
      <c r="C2" s="265" t="s">
        <v>8</v>
      </c>
      <c r="D2" s="265" t="s">
        <v>991</v>
      </c>
      <c r="F2" s="273" t="str">
        <f>IF('Project Input'!$D$10="","",'Project Input'!$D$10)</f>
        <v/>
      </c>
    </row>
    <row r="3" spans="1:6" x14ac:dyDescent="0.25">
      <c r="A3" s="265" t="s">
        <v>449</v>
      </c>
      <c r="B3" s="265" t="s">
        <v>990</v>
      </c>
      <c r="C3" s="265" t="s">
        <v>450</v>
      </c>
      <c r="D3" s="265" t="s">
        <v>113</v>
      </c>
      <c r="F3" s="273">
        <f>'Project Input'!G7</f>
        <v>0</v>
      </c>
    </row>
    <row r="4" spans="1:6" x14ac:dyDescent="0.25">
      <c r="A4" s="265" t="s">
        <v>449</v>
      </c>
      <c r="B4" s="265" t="s">
        <v>990</v>
      </c>
      <c r="C4" s="265" t="s">
        <v>677</v>
      </c>
      <c r="D4" s="265" t="s">
        <v>677</v>
      </c>
      <c r="F4" s="273">
        <f>'Project Input'!H7</f>
        <v>0</v>
      </c>
    </row>
    <row r="5" spans="1:6" x14ac:dyDescent="0.25">
      <c r="A5" s="265" t="s">
        <v>449</v>
      </c>
      <c r="B5" s="265" t="s">
        <v>990</v>
      </c>
      <c r="C5" s="265" t="s">
        <v>14</v>
      </c>
      <c r="D5" s="265" t="s">
        <v>480</v>
      </c>
      <c r="F5" s="274" t="str">
        <f>IF('Project Input'!$D$11="","",IF('Project Input'!$D$11="yes",FALSE,TRUE))</f>
        <v/>
      </c>
    </row>
    <row r="6" spans="1:6" s="285" customFormat="1" x14ac:dyDescent="0.25">
      <c r="A6" s="285" t="s">
        <v>449</v>
      </c>
      <c r="B6" s="265" t="s">
        <v>990</v>
      </c>
      <c r="C6" s="285" t="s">
        <v>16</v>
      </c>
      <c r="F6" s="293" t="str">
        <f>IF('Project Input'!$D$12="","",'Project Input'!$D$12)</f>
        <v/>
      </c>
    </row>
    <row r="7" spans="1:6" x14ac:dyDescent="0.25">
      <c r="A7" s="265" t="s">
        <v>449</v>
      </c>
      <c r="B7" s="265" t="s">
        <v>990</v>
      </c>
      <c r="C7" s="271" t="s">
        <v>9</v>
      </c>
      <c r="D7" s="265" t="s">
        <v>114</v>
      </c>
      <c r="F7" s="273">
        <f>'Project Input'!D16</f>
        <v>0</v>
      </c>
    </row>
    <row r="8" spans="1:6" x14ac:dyDescent="0.25">
      <c r="A8" s="265" t="s">
        <v>449</v>
      </c>
      <c r="B8" s="265" t="s">
        <v>990</v>
      </c>
      <c r="C8" s="271" t="s">
        <v>10</v>
      </c>
      <c r="D8" s="265" t="s">
        <v>26</v>
      </c>
      <c r="F8" s="273">
        <f>'Project Input'!D17</f>
        <v>0</v>
      </c>
    </row>
    <row r="9" spans="1:6" x14ac:dyDescent="0.25">
      <c r="A9" s="265" t="s">
        <v>449</v>
      </c>
      <c r="B9" s="265" t="s">
        <v>990</v>
      </c>
      <c r="C9" s="271" t="s">
        <v>12</v>
      </c>
      <c r="D9" s="265" t="s">
        <v>115</v>
      </c>
      <c r="F9" s="273">
        <f>'Project Input'!D19</f>
        <v>0</v>
      </c>
    </row>
    <row r="10" spans="1:6" s="267" customFormat="1" x14ac:dyDescent="0.25">
      <c r="A10" s="267" t="s">
        <v>449</v>
      </c>
      <c r="B10" s="267" t="s">
        <v>990</v>
      </c>
      <c r="C10" s="352" t="s">
        <v>15</v>
      </c>
      <c r="D10" s="267" t="s">
        <v>482</v>
      </c>
      <c r="F10" s="353">
        <f>'Project Input'!D21</f>
        <v>0</v>
      </c>
    </row>
    <row r="11" spans="1:6" s="267" customFormat="1" x14ac:dyDescent="0.25">
      <c r="C11" s="267" t="s">
        <v>2</v>
      </c>
      <c r="F11" s="185"/>
    </row>
    <row r="12" spans="1:6" x14ac:dyDescent="0.25">
      <c r="A12" s="265" t="s">
        <v>449</v>
      </c>
      <c r="B12" s="265" t="s">
        <v>481</v>
      </c>
      <c r="C12" s="271" t="s">
        <v>9</v>
      </c>
      <c r="D12" s="265" t="s">
        <v>114</v>
      </c>
      <c r="F12" s="273" t="str">
        <f>IF('Project Input'!D16="","",'Project Input'!D16)</f>
        <v/>
      </c>
    </row>
    <row r="13" spans="1:6" x14ac:dyDescent="0.25">
      <c r="A13" s="265" t="s">
        <v>449</v>
      </c>
      <c r="B13" s="265" t="s">
        <v>481</v>
      </c>
      <c r="C13" s="271" t="s">
        <v>10</v>
      </c>
      <c r="D13" s="265" t="s">
        <v>26</v>
      </c>
      <c r="F13" s="273" t="str">
        <f>IF('Project Input'!D17="","",'Project Input'!D17)</f>
        <v/>
      </c>
    </row>
    <row r="14" spans="1:6" x14ac:dyDescent="0.25">
      <c r="A14" s="265" t="s">
        <v>449</v>
      </c>
      <c r="B14" s="265" t="s">
        <v>481</v>
      </c>
      <c r="C14" s="271" t="s">
        <v>12</v>
      </c>
      <c r="D14" s="265" t="s">
        <v>115</v>
      </c>
      <c r="F14" s="273" t="str">
        <f>IF('Project Input'!D19="","",'Project Input'!D19)</f>
        <v/>
      </c>
    </row>
    <row r="15" spans="1:6" x14ac:dyDescent="0.25">
      <c r="A15" s="265" t="s">
        <v>449</v>
      </c>
      <c r="B15" s="265" t="s">
        <v>481</v>
      </c>
      <c r="C15" s="271" t="s">
        <v>15</v>
      </c>
      <c r="D15" s="265" t="s">
        <v>482</v>
      </c>
      <c r="F15" s="284" t="str">
        <f>IF('Project Input'!D21="","",'Project Input'!D21)</f>
        <v/>
      </c>
    </row>
    <row r="16" spans="1:6" x14ac:dyDescent="0.25">
      <c r="A16" s="265" t="s">
        <v>449</v>
      </c>
      <c r="B16" s="265" t="s">
        <v>481</v>
      </c>
      <c r="C16" s="265" t="s">
        <v>17</v>
      </c>
      <c r="D16" s="265" t="s">
        <v>17</v>
      </c>
      <c r="F16" s="273" t="str">
        <f>IF('Project Input'!D22="","",'Project Input'!D22)</f>
        <v/>
      </c>
    </row>
    <row r="17" spans="1:7" x14ac:dyDescent="0.25">
      <c r="A17" s="265" t="s">
        <v>449</v>
      </c>
      <c r="B17" s="265" t="s">
        <v>481</v>
      </c>
      <c r="C17" s="265" t="s">
        <v>19</v>
      </c>
      <c r="D17" s="265" t="s">
        <v>19</v>
      </c>
      <c r="F17" s="273" t="str">
        <f>IF('Project Input'!D23="","",'Project Input'!D23)</f>
        <v/>
      </c>
    </row>
    <row r="18" spans="1:7" x14ac:dyDescent="0.25">
      <c r="A18" s="265" t="s">
        <v>449</v>
      </c>
      <c r="B18" s="265" t="s">
        <v>481</v>
      </c>
      <c r="C18" s="265" t="s">
        <v>20</v>
      </c>
      <c r="D18" s="265" t="s">
        <v>20</v>
      </c>
      <c r="F18" s="284" t="str">
        <f>IF('Project Input'!D24="","",'Project Input'!D24)</f>
        <v/>
      </c>
    </row>
    <row r="19" spans="1:7" x14ac:dyDescent="0.25">
      <c r="A19" s="265" t="s">
        <v>449</v>
      </c>
      <c r="B19" s="265" t="s">
        <v>481</v>
      </c>
      <c r="C19" s="265" t="s">
        <v>21</v>
      </c>
      <c r="D19" s="265" t="s">
        <v>21</v>
      </c>
      <c r="F19" s="284" t="str">
        <f>IF('Project Input'!D25="","",'Project Input'!D25)</f>
        <v/>
      </c>
    </row>
    <row r="20" spans="1:7" x14ac:dyDescent="0.25">
      <c r="A20" s="265" t="s">
        <v>449</v>
      </c>
      <c r="B20" s="265" t="s">
        <v>481</v>
      </c>
      <c r="C20" s="265" t="s">
        <v>22</v>
      </c>
      <c r="D20" s="265" t="s">
        <v>22</v>
      </c>
      <c r="F20" s="284" t="str">
        <f>IF('Project Input'!D26="","",'Project Input'!D26)</f>
        <v/>
      </c>
    </row>
    <row r="21" spans="1:7" x14ac:dyDescent="0.25">
      <c r="A21" s="265" t="s">
        <v>449</v>
      </c>
      <c r="B21" s="265" t="s">
        <v>481</v>
      </c>
      <c r="C21" s="265" t="s">
        <v>23</v>
      </c>
      <c r="D21" s="270" t="s">
        <v>479</v>
      </c>
      <c r="E21" s="270"/>
      <c r="F21" s="273" t="str">
        <f>IF('Project Input'!D27="","",'Project Input'!D27)</f>
        <v/>
      </c>
    </row>
    <row r="22" spans="1:7" s="267" customFormat="1" hidden="1" x14ac:dyDescent="0.25">
      <c r="A22" s="267" t="s">
        <v>449</v>
      </c>
      <c r="B22" s="267" t="s">
        <v>481</v>
      </c>
      <c r="C22" s="267" t="s">
        <v>654</v>
      </c>
      <c r="D22" s="315" t="s">
        <v>964</v>
      </c>
      <c r="F22" s="275" t="str">
        <f>IF('Project Input'!D28="","",'Project Input'!D28)</f>
        <v>Non-Urban</v>
      </c>
      <c r="G22" s="267" t="s">
        <v>937</v>
      </c>
    </row>
    <row r="23" spans="1:7" s="267" customFormat="1" x14ac:dyDescent="0.25">
      <c r="C23" s="272" t="s">
        <v>3</v>
      </c>
      <c r="F23" s="185"/>
    </row>
    <row r="24" spans="1:7" x14ac:dyDescent="0.25">
      <c r="A24" s="265" t="s">
        <v>449</v>
      </c>
      <c r="B24" s="265" t="s">
        <v>483</v>
      </c>
      <c r="C24" s="271" t="s">
        <v>9</v>
      </c>
      <c r="D24" s="265" t="s">
        <v>114</v>
      </c>
      <c r="F24" s="273" t="str">
        <f>IF('Project Input'!H16="","",'Project Input'!H16)</f>
        <v/>
      </c>
      <c r="G24" s="297"/>
    </row>
    <row r="25" spans="1:7" x14ac:dyDescent="0.25">
      <c r="A25" s="265" t="s">
        <v>449</v>
      </c>
      <c r="B25" s="265" t="s">
        <v>483</v>
      </c>
      <c r="C25" s="271" t="s">
        <v>10</v>
      </c>
      <c r="D25" s="265" t="s">
        <v>26</v>
      </c>
      <c r="F25" s="273" t="str">
        <f>IF('Project Input'!H17="","",'Project Input'!H17)</f>
        <v/>
      </c>
      <c r="G25" s="297"/>
    </row>
    <row r="26" spans="1:7" x14ac:dyDescent="0.25">
      <c r="A26" s="265" t="s">
        <v>449</v>
      </c>
      <c r="B26" s="265" t="s">
        <v>483</v>
      </c>
      <c r="C26" s="271" t="s">
        <v>12</v>
      </c>
      <c r="D26" s="265" t="s">
        <v>115</v>
      </c>
      <c r="F26" s="273" t="str">
        <f>IF('Project Input'!H19="","",'Project Input'!H19)</f>
        <v/>
      </c>
      <c r="G26" s="297"/>
    </row>
    <row r="27" spans="1:7" x14ac:dyDescent="0.25">
      <c r="A27" s="265" t="s">
        <v>449</v>
      </c>
      <c r="B27" s="265" t="s">
        <v>483</v>
      </c>
      <c r="C27" s="271" t="s">
        <v>15</v>
      </c>
      <c r="D27" s="265" t="s">
        <v>482</v>
      </c>
      <c r="F27" s="284" t="str">
        <f>IF('Project Input'!H21="","",'Project Input'!H21)</f>
        <v/>
      </c>
      <c r="G27" s="297"/>
    </row>
    <row r="28" spans="1:7" hidden="1" x14ac:dyDescent="0.25">
      <c r="A28" s="265" t="s">
        <v>449</v>
      </c>
      <c r="B28" s="265" t="s">
        <v>483</v>
      </c>
      <c r="C28" s="265" t="s">
        <v>17</v>
      </c>
      <c r="D28" s="265" t="s">
        <v>17</v>
      </c>
      <c r="F28" s="276"/>
      <c r="G28" s="265" t="s">
        <v>945</v>
      </c>
    </row>
    <row r="29" spans="1:7" hidden="1" x14ac:dyDescent="0.25">
      <c r="A29" s="265" t="s">
        <v>449</v>
      </c>
      <c r="B29" s="265" t="s">
        <v>483</v>
      </c>
      <c r="C29" s="265" t="s">
        <v>19</v>
      </c>
      <c r="D29" s="265" t="s">
        <v>19</v>
      </c>
      <c r="F29" s="276"/>
      <c r="G29" s="265" t="s">
        <v>945</v>
      </c>
    </row>
    <row r="30" spans="1:7" hidden="1" x14ac:dyDescent="0.25">
      <c r="A30" s="265" t="s">
        <v>449</v>
      </c>
      <c r="B30" s="265" t="s">
        <v>483</v>
      </c>
      <c r="C30" s="265" t="s">
        <v>20</v>
      </c>
      <c r="D30" s="265" t="s">
        <v>20</v>
      </c>
      <c r="F30" s="283"/>
      <c r="G30" s="265" t="s">
        <v>945</v>
      </c>
    </row>
    <row r="31" spans="1:7" hidden="1" x14ac:dyDescent="0.25">
      <c r="A31" s="265" t="s">
        <v>449</v>
      </c>
      <c r="B31" s="265" t="s">
        <v>483</v>
      </c>
      <c r="C31" s="265" t="s">
        <v>21</v>
      </c>
      <c r="D31" s="265" t="s">
        <v>21</v>
      </c>
      <c r="F31" s="276"/>
      <c r="G31" s="265" t="s">
        <v>945</v>
      </c>
    </row>
    <row r="32" spans="1:7" hidden="1" x14ac:dyDescent="0.25">
      <c r="A32" s="265" t="s">
        <v>449</v>
      </c>
      <c r="B32" s="265" t="s">
        <v>483</v>
      </c>
      <c r="C32" s="265" t="s">
        <v>22</v>
      </c>
      <c r="D32" s="265" t="s">
        <v>22</v>
      </c>
      <c r="F32" s="276"/>
      <c r="G32" s="265" t="s">
        <v>945</v>
      </c>
    </row>
    <row r="33" spans="1:7" hidden="1" x14ac:dyDescent="0.25">
      <c r="A33" s="265" t="s">
        <v>449</v>
      </c>
      <c r="B33" s="265" t="s">
        <v>483</v>
      </c>
      <c r="C33" s="265" t="s">
        <v>23</v>
      </c>
      <c r="D33" s="270" t="s">
        <v>479</v>
      </c>
      <c r="E33" s="270"/>
      <c r="F33" s="277"/>
      <c r="G33" s="265" t="s">
        <v>945</v>
      </c>
    </row>
    <row r="34" spans="1:7" s="267" customFormat="1" hidden="1" x14ac:dyDescent="0.25">
      <c r="A34" s="267" t="s">
        <v>449</v>
      </c>
      <c r="B34" s="267" t="s">
        <v>483</v>
      </c>
      <c r="C34" s="267" t="s">
        <v>654</v>
      </c>
      <c r="F34" s="278"/>
      <c r="G34" s="267" t="s">
        <v>945</v>
      </c>
    </row>
    <row r="35" spans="1:7" s="267" customFormat="1" x14ac:dyDescent="0.25">
      <c r="C35" s="272" t="s">
        <v>4</v>
      </c>
    </row>
    <row r="36" spans="1:7" x14ac:dyDescent="0.25">
      <c r="A36" s="265" t="s">
        <v>449</v>
      </c>
      <c r="B36" s="265" t="s">
        <v>484</v>
      </c>
      <c r="C36" s="271" t="s">
        <v>9</v>
      </c>
      <c r="D36" s="265" t="s">
        <v>114</v>
      </c>
      <c r="F36" s="273" t="str">
        <f>IF('Project Input'!L16="","",'Project Input'!L16)</f>
        <v/>
      </c>
      <c r="G36" s="297"/>
    </row>
    <row r="37" spans="1:7" x14ac:dyDescent="0.25">
      <c r="A37" s="265" t="s">
        <v>449</v>
      </c>
      <c r="B37" s="265" t="s">
        <v>484</v>
      </c>
      <c r="C37" s="271" t="s">
        <v>10</v>
      </c>
      <c r="D37" s="265" t="s">
        <v>26</v>
      </c>
      <c r="F37" s="273" t="str">
        <f>IF('Project Input'!L17="","",'Project Input'!L17)</f>
        <v/>
      </c>
      <c r="G37" s="297"/>
    </row>
    <row r="38" spans="1:7" x14ac:dyDescent="0.25">
      <c r="A38" s="265" t="s">
        <v>449</v>
      </c>
      <c r="B38" s="265" t="s">
        <v>484</v>
      </c>
      <c r="C38" s="271" t="s">
        <v>12</v>
      </c>
      <c r="D38" s="265" t="s">
        <v>115</v>
      </c>
      <c r="F38" s="273" t="str">
        <f>IF('Project Input'!L19="","",'Project Input'!L19)</f>
        <v/>
      </c>
      <c r="G38" s="297"/>
    </row>
    <row r="39" spans="1:7" x14ac:dyDescent="0.25">
      <c r="A39" s="265" t="s">
        <v>449</v>
      </c>
      <c r="B39" s="265" t="s">
        <v>484</v>
      </c>
      <c r="C39" s="271" t="s">
        <v>15</v>
      </c>
      <c r="D39" s="265" t="s">
        <v>482</v>
      </c>
      <c r="F39" s="284" t="str">
        <f>IF('Project Input'!L21="","",'Project Input'!L21)</f>
        <v/>
      </c>
      <c r="G39" s="297"/>
    </row>
    <row r="40" spans="1:7" hidden="1" x14ac:dyDescent="0.25">
      <c r="A40" s="265" t="s">
        <v>449</v>
      </c>
      <c r="B40" s="265" t="s">
        <v>484</v>
      </c>
      <c r="C40" s="265" t="s">
        <v>17</v>
      </c>
      <c r="D40" s="265" t="s">
        <v>17</v>
      </c>
      <c r="F40" s="276"/>
      <c r="G40" s="265" t="s">
        <v>945</v>
      </c>
    </row>
    <row r="41" spans="1:7" hidden="1" x14ac:dyDescent="0.25">
      <c r="A41" s="265" t="s">
        <v>449</v>
      </c>
      <c r="B41" s="265" t="s">
        <v>484</v>
      </c>
      <c r="C41" s="265" t="s">
        <v>19</v>
      </c>
      <c r="D41" s="265" t="s">
        <v>19</v>
      </c>
      <c r="F41" s="276"/>
      <c r="G41" s="265" t="s">
        <v>945</v>
      </c>
    </row>
    <row r="42" spans="1:7" hidden="1" x14ac:dyDescent="0.25">
      <c r="A42" s="265" t="s">
        <v>449</v>
      </c>
      <c r="B42" s="265" t="s">
        <v>484</v>
      </c>
      <c r="C42" s="265" t="s">
        <v>20</v>
      </c>
      <c r="D42" s="265" t="s">
        <v>20</v>
      </c>
      <c r="F42" s="276"/>
      <c r="G42" s="265" t="s">
        <v>945</v>
      </c>
    </row>
    <row r="43" spans="1:7" hidden="1" x14ac:dyDescent="0.25">
      <c r="A43" s="265" t="s">
        <v>449</v>
      </c>
      <c r="B43" s="265" t="s">
        <v>484</v>
      </c>
      <c r="C43" s="265" t="s">
        <v>21</v>
      </c>
      <c r="D43" s="265" t="s">
        <v>21</v>
      </c>
      <c r="F43" s="276"/>
      <c r="G43" s="265" t="s">
        <v>945</v>
      </c>
    </row>
    <row r="44" spans="1:7" hidden="1" x14ac:dyDescent="0.25">
      <c r="A44" s="265" t="s">
        <v>449</v>
      </c>
      <c r="B44" s="265" t="s">
        <v>484</v>
      </c>
      <c r="C44" s="265" t="s">
        <v>22</v>
      </c>
      <c r="D44" s="265" t="s">
        <v>22</v>
      </c>
      <c r="F44" s="276"/>
      <c r="G44" s="265" t="s">
        <v>945</v>
      </c>
    </row>
    <row r="45" spans="1:7" hidden="1" x14ac:dyDescent="0.25">
      <c r="A45" s="265" t="s">
        <v>449</v>
      </c>
      <c r="B45" s="265" t="s">
        <v>484</v>
      </c>
      <c r="C45" s="265" t="s">
        <v>23</v>
      </c>
      <c r="D45" s="270" t="s">
        <v>479</v>
      </c>
      <c r="E45" s="270"/>
      <c r="F45" s="277"/>
      <c r="G45" s="265" t="s">
        <v>945</v>
      </c>
    </row>
    <row r="46" spans="1:7" s="267" customFormat="1" hidden="1" x14ac:dyDescent="0.25">
      <c r="A46" s="267" t="s">
        <v>449</v>
      </c>
      <c r="B46" s="267" t="s">
        <v>484</v>
      </c>
      <c r="C46" s="267" t="s">
        <v>654</v>
      </c>
      <c r="F46" s="278"/>
      <c r="G46" s="267" t="s">
        <v>945</v>
      </c>
    </row>
    <row r="47" spans="1:7" s="267" customFormat="1" x14ac:dyDescent="0.25">
      <c r="C47" s="272" t="s">
        <v>5</v>
      </c>
      <c r="F47" s="185"/>
    </row>
    <row r="48" spans="1:7" x14ac:dyDescent="0.25">
      <c r="A48" s="265" t="s">
        <v>449</v>
      </c>
      <c r="B48" s="265" t="s">
        <v>485</v>
      </c>
      <c r="C48" s="271" t="s">
        <v>9</v>
      </c>
      <c r="D48" s="265" t="s">
        <v>114</v>
      </c>
      <c r="F48" s="273" t="str">
        <f>IF('Project Input'!P16="","",'Project Input'!P16)</f>
        <v/>
      </c>
      <c r="G48" s="297"/>
    </row>
    <row r="49" spans="1:7" x14ac:dyDescent="0.25">
      <c r="A49" s="265" t="s">
        <v>449</v>
      </c>
      <c r="B49" s="265" t="s">
        <v>485</v>
      </c>
      <c r="C49" s="271" t="s">
        <v>10</v>
      </c>
      <c r="D49" s="265" t="s">
        <v>26</v>
      </c>
      <c r="F49" s="273" t="str">
        <f>IF('Project Input'!P17="","",'Project Input'!P17)</f>
        <v/>
      </c>
      <c r="G49" s="297"/>
    </row>
    <row r="50" spans="1:7" x14ac:dyDescent="0.25">
      <c r="A50" s="265" t="s">
        <v>449</v>
      </c>
      <c r="B50" s="265" t="s">
        <v>485</v>
      </c>
      <c r="C50" s="271" t="s">
        <v>12</v>
      </c>
      <c r="D50" s="265" t="s">
        <v>115</v>
      </c>
      <c r="F50" s="273" t="str">
        <f>IF('Project Input'!P19="","",'Project Input'!P19)</f>
        <v/>
      </c>
      <c r="G50" s="297"/>
    </row>
    <row r="51" spans="1:7" x14ac:dyDescent="0.25">
      <c r="A51" s="265" t="s">
        <v>449</v>
      </c>
      <c r="B51" s="265" t="s">
        <v>485</v>
      </c>
      <c r="C51" s="271" t="s">
        <v>15</v>
      </c>
      <c r="D51" s="265" t="s">
        <v>482</v>
      </c>
      <c r="F51" s="284" t="str">
        <f>IF('Project Input'!P21="","",'Project Input'!P21)</f>
        <v/>
      </c>
      <c r="G51" s="297"/>
    </row>
    <row r="52" spans="1:7" hidden="1" x14ac:dyDescent="0.25">
      <c r="A52" s="265" t="s">
        <v>449</v>
      </c>
      <c r="B52" s="265" t="s">
        <v>485</v>
      </c>
      <c r="C52" s="265" t="s">
        <v>17</v>
      </c>
      <c r="D52" s="265" t="s">
        <v>17</v>
      </c>
      <c r="F52" s="276"/>
      <c r="G52" s="265" t="s">
        <v>945</v>
      </c>
    </row>
    <row r="53" spans="1:7" hidden="1" x14ac:dyDescent="0.25">
      <c r="A53" s="265" t="s">
        <v>449</v>
      </c>
      <c r="B53" s="265" t="s">
        <v>485</v>
      </c>
      <c r="C53" s="265" t="s">
        <v>19</v>
      </c>
      <c r="D53" s="265" t="s">
        <v>19</v>
      </c>
      <c r="F53" s="276"/>
      <c r="G53" s="265" t="s">
        <v>945</v>
      </c>
    </row>
    <row r="54" spans="1:7" hidden="1" x14ac:dyDescent="0.25">
      <c r="A54" s="265" t="s">
        <v>449</v>
      </c>
      <c r="B54" s="265" t="s">
        <v>485</v>
      </c>
      <c r="C54" s="265" t="s">
        <v>20</v>
      </c>
      <c r="D54" s="265" t="s">
        <v>20</v>
      </c>
      <c r="F54" s="276"/>
      <c r="G54" s="265" t="s">
        <v>945</v>
      </c>
    </row>
    <row r="55" spans="1:7" hidden="1" x14ac:dyDescent="0.25">
      <c r="A55" s="265" t="s">
        <v>449</v>
      </c>
      <c r="B55" s="265" t="s">
        <v>485</v>
      </c>
      <c r="C55" s="265" t="s">
        <v>21</v>
      </c>
      <c r="D55" s="265" t="s">
        <v>21</v>
      </c>
      <c r="F55" s="276"/>
      <c r="G55" s="265" t="s">
        <v>945</v>
      </c>
    </row>
    <row r="56" spans="1:7" hidden="1" x14ac:dyDescent="0.25">
      <c r="A56" s="265" t="s">
        <v>449</v>
      </c>
      <c r="B56" s="265" t="s">
        <v>485</v>
      </c>
      <c r="C56" s="265" t="s">
        <v>22</v>
      </c>
      <c r="D56" s="265" t="s">
        <v>22</v>
      </c>
      <c r="F56" s="276"/>
      <c r="G56" s="265" t="s">
        <v>945</v>
      </c>
    </row>
    <row r="57" spans="1:7" hidden="1" x14ac:dyDescent="0.25">
      <c r="A57" s="265" t="s">
        <v>449</v>
      </c>
      <c r="B57" s="265" t="s">
        <v>485</v>
      </c>
      <c r="C57" s="265" t="s">
        <v>23</v>
      </c>
      <c r="D57" s="270" t="s">
        <v>479</v>
      </c>
      <c r="E57" s="270"/>
      <c r="F57" s="277"/>
      <c r="G57" s="265" t="s">
        <v>945</v>
      </c>
    </row>
    <row r="58" spans="1:7" s="267" customFormat="1" hidden="1" x14ac:dyDescent="0.25">
      <c r="A58" s="267" t="s">
        <v>449</v>
      </c>
      <c r="B58" s="267" t="s">
        <v>485</v>
      </c>
      <c r="C58" s="267" t="s">
        <v>654</v>
      </c>
      <c r="F58" s="278"/>
      <c r="G58" s="267" t="s">
        <v>945</v>
      </c>
    </row>
    <row r="59" spans="1:7" s="267" customFormat="1" x14ac:dyDescent="0.25">
      <c r="C59" s="272" t="s">
        <v>6</v>
      </c>
      <c r="F59" s="185"/>
    </row>
    <row r="60" spans="1:7" x14ac:dyDescent="0.25">
      <c r="A60" s="265" t="s">
        <v>449</v>
      </c>
      <c r="B60" s="265" t="s">
        <v>486</v>
      </c>
      <c r="C60" s="271" t="s">
        <v>9</v>
      </c>
      <c r="D60" s="265" t="s">
        <v>114</v>
      </c>
      <c r="F60" s="273" t="str">
        <f>IF('Project Input'!T16="","",'Project Input'!T16)</f>
        <v/>
      </c>
      <c r="G60" s="297"/>
    </row>
    <row r="61" spans="1:7" x14ac:dyDescent="0.25">
      <c r="A61" s="265" t="s">
        <v>449</v>
      </c>
      <c r="B61" s="265" t="s">
        <v>486</v>
      </c>
      <c r="C61" s="271" t="s">
        <v>10</v>
      </c>
      <c r="D61" s="265" t="s">
        <v>26</v>
      </c>
      <c r="F61" s="273" t="str">
        <f>IF('Project Input'!T17="","",'Project Input'!T17)</f>
        <v/>
      </c>
      <c r="G61" s="297"/>
    </row>
    <row r="62" spans="1:7" x14ac:dyDescent="0.25">
      <c r="A62" s="265" t="s">
        <v>449</v>
      </c>
      <c r="B62" s="265" t="s">
        <v>486</v>
      </c>
      <c r="C62" s="271" t="s">
        <v>12</v>
      </c>
      <c r="D62" s="265" t="s">
        <v>115</v>
      </c>
      <c r="F62" s="273" t="str">
        <f>IF('Project Input'!T19="","",'Project Input'!T19)</f>
        <v/>
      </c>
      <c r="G62" s="297"/>
    </row>
    <row r="63" spans="1:7" x14ac:dyDescent="0.25">
      <c r="A63" s="265" t="s">
        <v>449</v>
      </c>
      <c r="B63" s="265" t="s">
        <v>486</v>
      </c>
      <c r="C63" s="271" t="s">
        <v>15</v>
      </c>
      <c r="D63" s="265" t="s">
        <v>482</v>
      </c>
      <c r="F63" s="284" t="str">
        <f>IF('Project Input'!T21="","",'Project Input'!T21)</f>
        <v/>
      </c>
      <c r="G63" s="297"/>
    </row>
    <row r="64" spans="1:7" hidden="1" x14ac:dyDescent="0.25">
      <c r="A64" s="265" t="s">
        <v>449</v>
      </c>
      <c r="B64" s="265" t="s">
        <v>486</v>
      </c>
      <c r="C64" s="265" t="s">
        <v>17</v>
      </c>
      <c r="D64" s="265" t="s">
        <v>17</v>
      </c>
      <c r="F64" s="276"/>
      <c r="G64" s="265" t="s">
        <v>945</v>
      </c>
    </row>
    <row r="65" spans="1:7" hidden="1" x14ac:dyDescent="0.25">
      <c r="A65" s="265" t="s">
        <v>449</v>
      </c>
      <c r="B65" s="265" t="s">
        <v>486</v>
      </c>
      <c r="C65" s="265" t="s">
        <v>19</v>
      </c>
      <c r="D65" s="265" t="s">
        <v>19</v>
      </c>
      <c r="F65" s="276"/>
      <c r="G65" s="265" t="s">
        <v>945</v>
      </c>
    </row>
    <row r="66" spans="1:7" hidden="1" x14ac:dyDescent="0.25">
      <c r="A66" s="265" t="s">
        <v>449</v>
      </c>
      <c r="B66" s="265" t="s">
        <v>486</v>
      </c>
      <c r="C66" s="265" t="s">
        <v>20</v>
      </c>
      <c r="D66" s="265" t="s">
        <v>20</v>
      </c>
      <c r="F66" s="276"/>
      <c r="G66" s="265" t="s">
        <v>945</v>
      </c>
    </row>
    <row r="67" spans="1:7" hidden="1" x14ac:dyDescent="0.25">
      <c r="A67" s="265" t="s">
        <v>449</v>
      </c>
      <c r="B67" s="265" t="s">
        <v>486</v>
      </c>
      <c r="C67" s="265" t="s">
        <v>21</v>
      </c>
      <c r="D67" s="265" t="s">
        <v>21</v>
      </c>
      <c r="F67" s="276"/>
      <c r="G67" s="265" t="s">
        <v>945</v>
      </c>
    </row>
    <row r="68" spans="1:7" hidden="1" x14ac:dyDescent="0.25">
      <c r="A68" s="265" t="s">
        <v>449</v>
      </c>
      <c r="B68" s="265" t="s">
        <v>486</v>
      </c>
      <c r="C68" s="265" t="s">
        <v>22</v>
      </c>
      <c r="D68" s="265" t="s">
        <v>22</v>
      </c>
      <c r="F68" s="276"/>
      <c r="G68" s="265" t="s">
        <v>945</v>
      </c>
    </row>
    <row r="69" spans="1:7" hidden="1" x14ac:dyDescent="0.25">
      <c r="A69" s="265" t="s">
        <v>449</v>
      </c>
      <c r="B69" s="265" t="s">
        <v>486</v>
      </c>
      <c r="C69" s="265" t="s">
        <v>23</v>
      </c>
      <c r="D69" s="270" t="s">
        <v>479</v>
      </c>
      <c r="E69" s="270"/>
      <c r="F69" s="277"/>
      <c r="G69" s="265" t="s">
        <v>945</v>
      </c>
    </row>
    <row r="70" spans="1:7" s="267" customFormat="1" hidden="1" x14ac:dyDescent="0.25">
      <c r="A70" s="267" t="s">
        <v>449</v>
      </c>
      <c r="B70" s="267" t="s">
        <v>486</v>
      </c>
      <c r="C70" s="267" t="s">
        <v>654</v>
      </c>
      <c r="F70" s="278"/>
      <c r="G70" s="267" t="s">
        <v>945</v>
      </c>
    </row>
    <row r="71" spans="1:7" s="267" customFormat="1" x14ac:dyDescent="0.25">
      <c r="C71" s="272" t="s">
        <v>7</v>
      </c>
      <c r="F71" s="185"/>
    </row>
    <row r="72" spans="1:7" x14ac:dyDescent="0.25">
      <c r="A72" s="265" t="s">
        <v>449</v>
      </c>
      <c r="B72" s="265" t="s">
        <v>487</v>
      </c>
      <c r="C72" s="271" t="s">
        <v>9</v>
      </c>
      <c r="D72" s="265" t="s">
        <v>114</v>
      </c>
      <c r="F72" s="273" t="str">
        <f>IF('Project Input'!X16="","",'Project Input'!X16)</f>
        <v/>
      </c>
      <c r="G72" s="297"/>
    </row>
    <row r="73" spans="1:7" x14ac:dyDescent="0.25">
      <c r="A73" s="265" t="s">
        <v>449</v>
      </c>
      <c r="B73" s="265" t="s">
        <v>487</v>
      </c>
      <c r="C73" s="271" t="s">
        <v>10</v>
      </c>
      <c r="D73" s="265" t="s">
        <v>26</v>
      </c>
      <c r="F73" s="273" t="str">
        <f>IF('Project Input'!X17="","",'Project Input'!X17)</f>
        <v/>
      </c>
      <c r="G73" s="297"/>
    </row>
    <row r="74" spans="1:7" x14ac:dyDescent="0.25">
      <c r="A74" s="265" t="s">
        <v>449</v>
      </c>
      <c r="B74" s="265" t="s">
        <v>487</v>
      </c>
      <c r="C74" s="271" t="s">
        <v>12</v>
      </c>
      <c r="D74" s="265" t="s">
        <v>115</v>
      </c>
      <c r="F74" s="273" t="str">
        <f>IF('Project Input'!X19="","",'Project Input'!X19)</f>
        <v/>
      </c>
      <c r="G74" s="297"/>
    </row>
    <row r="75" spans="1:7" x14ac:dyDescent="0.25">
      <c r="A75" s="265" t="s">
        <v>449</v>
      </c>
      <c r="B75" s="265" t="s">
        <v>487</v>
      </c>
      <c r="C75" s="271" t="s">
        <v>15</v>
      </c>
      <c r="D75" s="265" t="s">
        <v>482</v>
      </c>
      <c r="F75" s="284" t="str">
        <f>IF('Project Input'!X21="","",'Project Input'!X21)</f>
        <v/>
      </c>
      <c r="G75" s="297"/>
    </row>
    <row r="76" spans="1:7" hidden="1" x14ac:dyDescent="0.25">
      <c r="A76" s="265" t="s">
        <v>449</v>
      </c>
      <c r="B76" s="265" t="s">
        <v>487</v>
      </c>
      <c r="C76" s="265" t="s">
        <v>17</v>
      </c>
      <c r="D76" s="265" t="s">
        <v>17</v>
      </c>
      <c r="F76" s="276"/>
      <c r="G76" s="265" t="s">
        <v>945</v>
      </c>
    </row>
    <row r="77" spans="1:7" hidden="1" x14ac:dyDescent="0.25">
      <c r="A77" s="265" t="s">
        <v>449</v>
      </c>
      <c r="B77" s="265" t="s">
        <v>487</v>
      </c>
      <c r="C77" s="265" t="s">
        <v>19</v>
      </c>
      <c r="D77" s="265" t="s">
        <v>19</v>
      </c>
      <c r="F77" s="276"/>
      <c r="G77" s="265" t="s">
        <v>945</v>
      </c>
    </row>
    <row r="78" spans="1:7" hidden="1" x14ac:dyDescent="0.25">
      <c r="A78" s="265" t="s">
        <v>449</v>
      </c>
      <c r="B78" s="265" t="s">
        <v>487</v>
      </c>
      <c r="C78" s="265" t="s">
        <v>20</v>
      </c>
      <c r="D78" s="265" t="s">
        <v>20</v>
      </c>
      <c r="F78" s="276"/>
      <c r="G78" s="265" t="s">
        <v>945</v>
      </c>
    </row>
    <row r="79" spans="1:7" hidden="1" x14ac:dyDescent="0.25">
      <c r="A79" s="265" t="s">
        <v>449</v>
      </c>
      <c r="B79" s="265" t="s">
        <v>487</v>
      </c>
      <c r="C79" s="265" t="s">
        <v>21</v>
      </c>
      <c r="D79" s="265" t="s">
        <v>21</v>
      </c>
      <c r="F79" s="276"/>
      <c r="G79" s="265" t="s">
        <v>945</v>
      </c>
    </row>
    <row r="80" spans="1:7" hidden="1" x14ac:dyDescent="0.25">
      <c r="A80" s="265" t="s">
        <v>449</v>
      </c>
      <c r="B80" s="265" t="s">
        <v>487</v>
      </c>
      <c r="C80" s="265" t="s">
        <v>22</v>
      </c>
      <c r="D80" s="265" t="s">
        <v>22</v>
      </c>
      <c r="F80" s="276"/>
      <c r="G80" s="265" t="s">
        <v>945</v>
      </c>
    </row>
    <row r="81" spans="1:7" hidden="1" x14ac:dyDescent="0.25">
      <c r="A81" s="265" t="s">
        <v>449</v>
      </c>
      <c r="B81" s="265" t="s">
        <v>487</v>
      </c>
      <c r="C81" s="265" t="s">
        <v>23</v>
      </c>
      <c r="D81" s="270" t="s">
        <v>479</v>
      </c>
      <c r="E81" s="270"/>
      <c r="F81" s="277"/>
      <c r="G81" s="265" t="s">
        <v>945</v>
      </c>
    </row>
    <row r="82" spans="1:7" s="266" customFormat="1" ht="15.75" hidden="1" thickBot="1" x14ac:dyDescent="0.3">
      <c r="A82" s="266" t="s">
        <v>449</v>
      </c>
      <c r="B82" s="266" t="s">
        <v>487</v>
      </c>
      <c r="C82" s="266" t="s">
        <v>654</v>
      </c>
      <c r="F82" s="279"/>
      <c r="G82" s="266" t="s">
        <v>945</v>
      </c>
    </row>
    <row r="83" spans="1:7" x14ac:dyDescent="0.25">
      <c r="A83" s="265" t="s">
        <v>944</v>
      </c>
      <c r="B83" s="265" t="s">
        <v>46</v>
      </c>
      <c r="C83" s="265" t="s">
        <v>492</v>
      </c>
      <c r="E83" s="265" t="s">
        <v>492</v>
      </c>
      <c r="F83" s="284" t="str">
        <f>IF('Development Team'!$E$8="","","Company")</f>
        <v/>
      </c>
    </row>
    <row r="84" spans="1:7" x14ac:dyDescent="0.25">
      <c r="A84" s="265" t="s">
        <v>944</v>
      </c>
      <c r="B84" s="265" t="s">
        <v>46</v>
      </c>
      <c r="C84" s="265" t="s">
        <v>491</v>
      </c>
      <c r="E84" s="265" t="s">
        <v>491</v>
      </c>
      <c r="F84" s="284" t="str">
        <f>IF('Development Team'!$E$8="","","Developer")</f>
        <v/>
      </c>
    </row>
    <row r="85" spans="1:7" x14ac:dyDescent="0.25">
      <c r="A85" s="265" t="s">
        <v>944</v>
      </c>
      <c r="B85" s="265" t="s">
        <v>46</v>
      </c>
      <c r="C85" s="265" t="s">
        <v>48</v>
      </c>
      <c r="E85" s="265" t="s">
        <v>527</v>
      </c>
      <c r="F85" s="273" t="str">
        <f>IF('Development Team'!E8="","",'Development Team'!E8)</f>
        <v/>
      </c>
    </row>
    <row r="86" spans="1:7" x14ac:dyDescent="0.25">
      <c r="A86" s="265" t="s">
        <v>944</v>
      </c>
      <c r="B86" s="265" t="s">
        <v>46</v>
      </c>
      <c r="C86" s="265" t="s">
        <v>25</v>
      </c>
      <c r="E86" s="265" t="s">
        <v>528</v>
      </c>
      <c r="F86" s="273" t="str">
        <f>IF('Development Team'!E9="","",'Development Team'!E9)</f>
        <v/>
      </c>
    </row>
    <row r="87" spans="1:7" x14ac:dyDescent="0.25">
      <c r="A87" s="265" t="s">
        <v>944</v>
      </c>
      <c r="B87" s="265" t="s">
        <v>46</v>
      </c>
      <c r="C87" s="265" t="s">
        <v>26</v>
      </c>
      <c r="E87" s="265" t="s">
        <v>26</v>
      </c>
      <c r="F87" s="273" t="str">
        <f>IF('Development Team'!E10="","",'Development Team'!E10)</f>
        <v/>
      </c>
    </row>
    <row r="88" spans="1:7" x14ac:dyDescent="0.25">
      <c r="A88" s="265" t="s">
        <v>944</v>
      </c>
      <c r="B88" s="265" t="s">
        <v>46</v>
      </c>
      <c r="C88" s="265" t="s">
        <v>15</v>
      </c>
      <c r="E88" s="265" t="s">
        <v>15</v>
      </c>
      <c r="F88" s="273" t="str">
        <f>IF('Development Team'!E11="","",'Development Team'!E11)</f>
        <v/>
      </c>
    </row>
    <row r="89" spans="1:7" x14ac:dyDescent="0.25">
      <c r="A89" s="265" t="s">
        <v>944</v>
      </c>
      <c r="B89" s="265" t="s">
        <v>46</v>
      </c>
      <c r="C89" s="265" t="s">
        <v>27</v>
      </c>
      <c r="E89" s="265" t="s">
        <v>27</v>
      </c>
      <c r="F89" s="284" t="str">
        <f>IF('Development Team'!E12="","",'Development Team'!E12)</f>
        <v/>
      </c>
    </row>
    <row r="90" spans="1:7" x14ac:dyDescent="0.25">
      <c r="A90" s="265" t="s">
        <v>944</v>
      </c>
      <c r="B90" s="265" t="s">
        <v>46</v>
      </c>
      <c r="C90" s="265" t="s">
        <v>54</v>
      </c>
      <c r="E90" s="265" t="s">
        <v>115</v>
      </c>
      <c r="F90" s="273" t="str">
        <f>IF('Development Team'!E13="","",'Development Team'!E13)</f>
        <v/>
      </c>
    </row>
    <row r="91" spans="1:7" x14ac:dyDescent="0.25">
      <c r="A91" s="265" t="s">
        <v>944</v>
      </c>
      <c r="B91" s="265" t="s">
        <v>46</v>
      </c>
      <c r="C91" s="265" t="s">
        <v>55</v>
      </c>
      <c r="E91" s="265" t="s">
        <v>580</v>
      </c>
      <c r="F91" s="273" t="str">
        <f>IF('Development Team'!E14="","",'Development Team'!E14)</f>
        <v/>
      </c>
    </row>
    <row r="92" spans="1:7" x14ac:dyDescent="0.25">
      <c r="A92" s="265" t="s">
        <v>944</v>
      </c>
      <c r="B92" s="265" t="s">
        <v>46</v>
      </c>
      <c r="C92" s="265" t="s">
        <v>56</v>
      </c>
      <c r="E92" s="265" t="s">
        <v>581</v>
      </c>
      <c r="F92" s="273" t="str">
        <f>IF('Development Team'!$H$14="","",'Development Team'!$H$14)</f>
        <v/>
      </c>
    </row>
    <row r="93" spans="1:7" s="267" customFormat="1" x14ac:dyDescent="0.25">
      <c r="A93" s="267" t="s">
        <v>944</v>
      </c>
      <c r="B93" s="267" t="s">
        <v>46</v>
      </c>
      <c r="C93" s="267" t="s">
        <v>60</v>
      </c>
      <c r="E93" s="267" t="s">
        <v>582</v>
      </c>
      <c r="F93" s="275" t="str">
        <f>IF('Development Team'!$H$16="","",'Development Team'!$H$16)</f>
        <v/>
      </c>
    </row>
    <row r="94" spans="1:7" x14ac:dyDescent="0.25">
      <c r="A94" s="265" t="s">
        <v>944</v>
      </c>
      <c r="B94" s="265" t="s">
        <v>47</v>
      </c>
      <c r="C94" s="265" t="s">
        <v>492</v>
      </c>
      <c r="E94" s="265" t="s">
        <v>492</v>
      </c>
      <c r="F94" s="284" t="str">
        <f>IF('Development Team'!$K$8="","","Company")</f>
        <v/>
      </c>
    </row>
    <row r="95" spans="1:7" x14ac:dyDescent="0.25">
      <c r="A95" s="265" t="s">
        <v>944</v>
      </c>
      <c r="B95" s="265" t="s">
        <v>47</v>
      </c>
      <c r="C95" s="265" t="s">
        <v>491</v>
      </c>
      <c r="E95" s="265" t="s">
        <v>491</v>
      </c>
      <c r="F95" s="284" t="str">
        <f>IF('Development Team'!$K$8="","","Co-Developer")</f>
        <v/>
      </c>
    </row>
    <row r="96" spans="1:7" x14ac:dyDescent="0.25">
      <c r="A96" s="265" t="s">
        <v>944</v>
      </c>
      <c r="B96" s="265" t="s">
        <v>47</v>
      </c>
      <c r="C96" s="265" t="s">
        <v>48</v>
      </c>
      <c r="E96" s="265" t="s">
        <v>527</v>
      </c>
      <c r="F96" s="273" t="str">
        <f>IF('Development Team'!K8="","",'Development Team'!K8)</f>
        <v/>
      </c>
    </row>
    <row r="97" spans="1:6" x14ac:dyDescent="0.25">
      <c r="A97" s="265" t="s">
        <v>944</v>
      </c>
      <c r="B97" s="265" t="s">
        <v>47</v>
      </c>
      <c r="C97" s="265" t="s">
        <v>25</v>
      </c>
      <c r="E97" s="265" t="s">
        <v>528</v>
      </c>
      <c r="F97" s="273" t="str">
        <f>IF('Development Team'!K9="","",'Development Team'!K9)</f>
        <v/>
      </c>
    </row>
    <row r="98" spans="1:6" x14ac:dyDescent="0.25">
      <c r="A98" s="265" t="s">
        <v>944</v>
      </c>
      <c r="B98" s="265" t="s">
        <v>47</v>
      </c>
      <c r="C98" s="265" t="s">
        <v>26</v>
      </c>
      <c r="E98" s="265" t="s">
        <v>26</v>
      </c>
      <c r="F98" s="273" t="str">
        <f>IF('Development Team'!K10="","",'Development Team'!K10)</f>
        <v/>
      </c>
    </row>
    <row r="99" spans="1:6" x14ac:dyDescent="0.25">
      <c r="A99" s="265" t="s">
        <v>944</v>
      </c>
      <c r="B99" s="265" t="s">
        <v>47</v>
      </c>
      <c r="C99" s="265" t="s">
        <v>15</v>
      </c>
      <c r="E99" s="265" t="s">
        <v>15</v>
      </c>
      <c r="F99" s="273" t="str">
        <f>IF('Development Team'!K11="","",'Development Team'!K11)</f>
        <v/>
      </c>
    </row>
    <row r="100" spans="1:6" x14ac:dyDescent="0.25">
      <c r="A100" s="265" t="s">
        <v>944</v>
      </c>
      <c r="B100" s="265" t="s">
        <v>47</v>
      </c>
      <c r="C100" s="265" t="s">
        <v>27</v>
      </c>
      <c r="E100" s="265" t="s">
        <v>27</v>
      </c>
      <c r="F100" s="284" t="str">
        <f>IF('Development Team'!K12="","",'Development Team'!K12)</f>
        <v/>
      </c>
    </row>
    <row r="101" spans="1:6" x14ac:dyDescent="0.25">
      <c r="A101" s="265" t="s">
        <v>944</v>
      </c>
      <c r="B101" s="265" t="s">
        <v>47</v>
      </c>
      <c r="C101" s="265" t="s">
        <v>54</v>
      </c>
      <c r="E101" s="265" t="s">
        <v>115</v>
      </c>
      <c r="F101" s="273" t="str">
        <f>IF('Development Team'!K13="","",'Development Team'!K13)</f>
        <v/>
      </c>
    </row>
    <row r="102" spans="1:6" x14ac:dyDescent="0.25">
      <c r="A102" s="265" t="s">
        <v>944</v>
      </c>
      <c r="B102" s="265" t="s">
        <v>47</v>
      </c>
      <c r="C102" s="265" t="s">
        <v>55</v>
      </c>
      <c r="E102" s="265" t="s">
        <v>580</v>
      </c>
      <c r="F102" s="273" t="str">
        <f>IF('Development Team'!K14="","",'Development Team'!K14)</f>
        <v/>
      </c>
    </row>
    <row r="103" spans="1:6" x14ac:dyDescent="0.25">
      <c r="A103" s="265" t="s">
        <v>944</v>
      </c>
      <c r="B103" s="265" t="s">
        <v>47</v>
      </c>
      <c r="C103" s="265" t="s">
        <v>56</v>
      </c>
      <c r="E103" s="265" t="s">
        <v>581</v>
      </c>
      <c r="F103" s="273" t="str">
        <f>IF('Development Team'!$N$14="","",'Development Team'!$N$14)</f>
        <v/>
      </c>
    </row>
    <row r="104" spans="1:6" s="267" customFormat="1" x14ac:dyDescent="0.25">
      <c r="A104" s="267" t="s">
        <v>944</v>
      </c>
      <c r="B104" s="267" t="s">
        <v>47</v>
      </c>
      <c r="C104" s="267" t="s">
        <v>60</v>
      </c>
      <c r="E104" s="267" t="s">
        <v>582</v>
      </c>
      <c r="F104" s="275" t="str">
        <f>IF('Development Team'!$N$16="","",'Development Team'!$N$16)</f>
        <v/>
      </c>
    </row>
    <row r="105" spans="1:6" x14ac:dyDescent="0.25">
      <c r="A105" s="265" t="s">
        <v>944</v>
      </c>
      <c r="B105" s="265" t="s">
        <v>64</v>
      </c>
      <c r="C105" s="265" t="s">
        <v>492</v>
      </c>
      <c r="E105" s="265" t="s">
        <v>492</v>
      </c>
      <c r="F105" s="284" t="str">
        <f>IF('Development Team'!$E$39="","","Company")</f>
        <v/>
      </c>
    </row>
    <row r="106" spans="1:6" x14ac:dyDescent="0.25">
      <c r="A106" s="265" t="s">
        <v>944</v>
      </c>
      <c r="B106" s="265" t="s">
        <v>64</v>
      </c>
      <c r="C106" s="265" t="s">
        <v>491</v>
      </c>
      <c r="E106" s="265" t="s">
        <v>491</v>
      </c>
      <c r="F106" s="284" t="str">
        <f>IF('Development Team'!$E$39="","","Consultant")</f>
        <v/>
      </c>
    </row>
    <row r="107" spans="1:6" x14ac:dyDescent="0.25">
      <c r="A107" s="265" t="s">
        <v>944</v>
      </c>
      <c r="B107" s="265" t="s">
        <v>64</v>
      </c>
      <c r="C107" s="265" t="s">
        <v>65</v>
      </c>
      <c r="E107" s="265" t="s">
        <v>527</v>
      </c>
      <c r="F107" s="273" t="str">
        <f>IF('Development Team'!E39="","",'Development Team'!E39)</f>
        <v/>
      </c>
    </row>
    <row r="108" spans="1:6" x14ac:dyDescent="0.25">
      <c r="A108" s="265" t="s">
        <v>944</v>
      </c>
      <c r="B108" s="265" t="s">
        <v>64</v>
      </c>
      <c r="C108" s="265" t="s">
        <v>25</v>
      </c>
      <c r="E108" s="265" t="s">
        <v>528</v>
      </c>
      <c r="F108" s="273" t="str">
        <f>IF('Development Team'!E40="","",'Development Team'!E40)</f>
        <v/>
      </c>
    </row>
    <row r="109" spans="1:6" x14ac:dyDescent="0.25">
      <c r="A109" s="265" t="s">
        <v>944</v>
      </c>
      <c r="B109" s="265" t="s">
        <v>64</v>
      </c>
      <c r="C109" s="265" t="s">
        <v>26</v>
      </c>
      <c r="E109" s="265" t="s">
        <v>26</v>
      </c>
      <c r="F109" s="273" t="str">
        <f>IF('Development Team'!E41="","",'Development Team'!E41)</f>
        <v/>
      </c>
    </row>
    <row r="110" spans="1:6" x14ac:dyDescent="0.25">
      <c r="A110" s="265" t="s">
        <v>944</v>
      </c>
      <c r="B110" s="265" t="s">
        <v>64</v>
      </c>
      <c r="C110" s="265" t="s">
        <v>15</v>
      </c>
      <c r="E110" s="265" t="s">
        <v>15</v>
      </c>
      <c r="F110" s="273" t="str">
        <f>IF('Development Team'!E42="","",'Development Team'!E42)</f>
        <v/>
      </c>
    </row>
    <row r="111" spans="1:6" x14ac:dyDescent="0.25">
      <c r="A111" s="265" t="s">
        <v>944</v>
      </c>
      <c r="B111" s="265" t="s">
        <v>64</v>
      </c>
      <c r="C111" s="265" t="s">
        <v>27</v>
      </c>
      <c r="E111" s="265" t="s">
        <v>27</v>
      </c>
      <c r="F111" s="284" t="str">
        <f>IF('Development Team'!E43="","",'Development Team'!E43)</f>
        <v/>
      </c>
    </row>
    <row r="112" spans="1:6" x14ac:dyDescent="0.25">
      <c r="A112" s="265" t="s">
        <v>944</v>
      </c>
      <c r="B112" s="265" t="s">
        <v>64</v>
      </c>
      <c r="C112" s="265" t="s">
        <v>54</v>
      </c>
      <c r="E112" s="265" t="s">
        <v>115</v>
      </c>
      <c r="F112" s="273" t="str">
        <f>IF('Development Team'!E44="","",'Development Team'!E44)</f>
        <v/>
      </c>
    </row>
    <row r="113" spans="1:6" x14ac:dyDescent="0.25">
      <c r="A113" s="265" t="s">
        <v>944</v>
      </c>
      <c r="B113" s="265" t="s">
        <v>64</v>
      </c>
      <c r="C113" s="265" t="s">
        <v>55</v>
      </c>
      <c r="E113" s="265" t="s">
        <v>580</v>
      </c>
      <c r="F113" s="273" t="str">
        <f>IF('Development Team'!E45="","",'Development Team'!E45)</f>
        <v/>
      </c>
    </row>
    <row r="114" spans="1:6" x14ac:dyDescent="0.25">
      <c r="A114" s="265" t="s">
        <v>944</v>
      </c>
      <c r="B114" s="265" t="s">
        <v>64</v>
      </c>
      <c r="C114" s="265" t="s">
        <v>56</v>
      </c>
      <c r="E114" s="265" t="s">
        <v>581</v>
      </c>
      <c r="F114" s="273" t="str">
        <f>IF('Development Team'!$H$43="","",'Development Team'!$H$43)</f>
        <v/>
      </c>
    </row>
    <row r="115" spans="1:6" s="267" customFormat="1" x14ac:dyDescent="0.25">
      <c r="A115" s="267" t="s">
        <v>944</v>
      </c>
      <c r="B115" s="267" t="s">
        <v>64</v>
      </c>
      <c r="C115" s="267" t="s">
        <v>60</v>
      </c>
      <c r="E115" s="267" t="s">
        <v>582</v>
      </c>
      <c r="F115" s="275" t="str">
        <f>IF('Development Team'!$H$45="","",'Development Team'!$H$45)</f>
        <v/>
      </c>
    </row>
    <row r="116" spans="1:6" x14ac:dyDescent="0.25">
      <c r="A116" s="265" t="s">
        <v>944</v>
      </c>
      <c r="B116" s="265" t="s">
        <v>67</v>
      </c>
      <c r="C116" s="265" t="s">
        <v>492</v>
      </c>
      <c r="E116" s="265" t="s">
        <v>492</v>
      </c>
      <c r="F116" s="284" t="str">
        <f>IF('Development Team'!$E$55="","","Company")</f>
        <v/>
      </c>
    </row>
    <row r="117" spans="1:6" x14ac:dyDescent="0.25">
      <c r="A117" s="265" t="s">
        <v>944</v>
      </c>
      <c r="B117" s="265" t="s">
        <v>67</v>
      </c>
      <c r="C117" s="265" t="s">
        <v>491</v>
      </c>
      <c r="E117" s="265" t="s">
        <v>491</v>
      </c>
      <c r="F117" s="284" t="str">
        <f>IF('Development Team'!$E$55="","","General Contractor")</f>
        <v/>
      </c>
    </row>
    <row r="118" spans="1:6" x14ac:dyDescent="0.25">
      <c r="A118" s="265" t="s">
        <v>944</v>
      </c>
      <c r="B118" s="265" t="s">
        <v>67</v>
      </c>
      <c r="C118" s="265" t="s">
        <v>68</v>
      </c>
      <c r="E118" s="265" t="s">
        <v>527</v>
      </c>
      <c r="F118" s="273" t="str">
        <f>IF('Development Team'!E55="","",'Development Team'!E55)</f>
        <v/>
      </c>
    </row>
    <row r="119" spans="1:6" x14ac:dyDescent="0.25">
      <c r="A119" s="265" t="s">
        <v>944</v>
      </c>
      <c r="B119" s="265" t="s">
        <v>67</v>
      </c>
      <c r="C119" s="265" t="s">
        <v>25</v>
      </c>
      <c r="E119" s="265" t="s">
        <v>528</v>
      </c>
      <c r="F119" s="273" t="str">
        <f>IF('Development Team'!E56="","",'Development Team'!E56)</f>
        <v/>
      </c>
    </row>
    <row r="120" spans="1:6" x14ac:dyDescent="0.25">
      <c r="A120" s="265" t="s">
        <v>944</v>
      </c>
      <c r="B120" s="265" t="s">
        <v>67</v>
      </c>
      <c r="C120" s="265" t="s">
        <v>26</v>
      </c>
      <c r="E120" s="265" t="s">
        <v>26</v>
      </c>
      <c r="F120" s="273" t="str">
        <f>IF('Development Team'!E57="","",'Development Team'!E57)</f>
        <v/>
      </c>
    </row>
    <row r="121" spans="1:6" x14ac:dyDescent="0.25">
      <c r="A121" s="265" t="s">
        <v>944</v>
      </c>
      <c r="B121" s="265" t="s">
        <v>67</v>
      </c>
      <c r="C121" s="265" t="s">
        <v>15</v>
      </c>
      <c r="E121" s="265" t="s">
        <v>15</v>
      </c>
      <c r="F121" s="273" t="str">
        <f>IF('Development Team'!E58="","",'Development Team'!E58)</f>
        <v/>
      </c>
    </row>
    <row r="122" spans="1:6" x14ac:dyDescent="0.25">
      <c r="A122" s="265" t="s">
        <v>944</v>
      </c>
      <c r="B122" s="265" t="s">
        <v>67</v>
      </c>
      <c r="C122" s="265" t="s">
        <v>27</v>
      </c>
      <c r="E122" s="265" t="s">
        <v>27</v>
      </c>
      <c r="F122" s="284" t="str">
        <f>IF('Development Team'!E59="","",'Development Team'!E59)</f>
        <v/>
      </c>
    </row>
    <row r="123" spans="1:6" x14ac:dyDescent="0.25">
      <c r="A123" s="265" t="s">
        <v>944</v>
      </c>
      <c r="B123" s="265" t="s">
        <v>67</v>
      </c>
      <c r="C123" s="265" t="s">
        <v>54</v>
      </c>
      <c r="E123" s="265" t="s">
        <v>115</v>
      </c>
      <c r="F123" s="273" t="str">
        <f>IF('Development Team'!E60="","",'Development Team'!E60)</f>
        <v/>
      </c>
    </row>
    <row r="124" spans="1:6" x14ac:dyDescent="0.25">
      <c r="A124" s="265" t="s">
        <v>944</v>
      </c>
      <c r="B124" s="265" t="s">
        <v>67</v>
      </c>
      <c r="C124" s="265" t="s">
        <v>55</v>
      </c>
      <c r="E124" s="265" t="s">
        <v>580</v>
      </c>
      <c r="F124" s="273" t="str">
        <f>IF('Development Team'!E62="","",'Development Team'!E62)</f>
        <v/>
      </c>
    </row>
    <row r="125" spans="1:6" x14ac:dyDescent="0.25">
      <c r="A125" s="265" t="s">
        <v>944</v>
      </c>
      <c r="B125" s="265" t="s">
        <v>67</v>
      </c>
      <c r="C125" s="265" t="s">
        <v>56</v>
      </c>
      <c r="E125" s="265" t="s">
        <v>581</v>
      </c>
      <c r="F125" s="273" t="str">
        <f>IF('Development Team'!$H$59="","",'Development Team'!$H$59)</f>
        <v/>
      </c>
    </row>
    <row r="126" spans="1:6" s="267" customFormat="1" x14ac:dyDescent="0.25">
      <c r="A126" s="267" t="s">
        <v>944</v>
      </c>
      <c r="B126" s="267" t="s">
        <v>67</v>
      </c>
      <c r="C126" s="267" t="s">
        <v>60</v>
      </c>
      <c r="E126" s="267" t="s">
        <v>582</v>
      </c>
      <c r="F126" s="275" t="str">
        <f>IF('Development Team'!$H$61="","",'Development Team'!$H$61)</f>
        <v/>
      </c>
    </row>
    <row r="127" spans="1:6" x14ac:dyDescent="0.25">
      <c r="A127" s="265" t="s">
        <v>944</v>
      </c>
      <c r="B127" s="265" t="s">
        <v>70</v>
      </c>
      <c r="C127" s="265" t="s">
        <v>492</v>
      </c>
      <c r="E127" s="265" t="s">
        <v>492</v>
      </c>
      <c r="F127" s="284" t="str">
        <f>IF('Development Team'!$E$69="","","Company")</f>
        <v/>
      </c>
    </row>
    <row r="128" spans="1:6" x14ac:dyDescent="0.25">
      <c r="A128" s="265" t="s">
        <v>944</v>
      </c>
      <c r="B128" s="265" t="s">
        <v>70</v>
      </c>
      <c r="C128" s="265" t="s">
        <v>491</v>
      </c>
      <c r="E128" s="265" t="s">
        <v>491</v>
      </c>
      <c r="F128" s="284" t="str">
        <f>IF('Development Team'!$E$69="","","Management Agent")</f>
        <v/>
      </c>
    </row>
    <row r="129" spans="1:6" x14ac:dyDescent="0.25">
      <c r="A129" s="265" t="s">
        <v>944</v>
      </c>
      <c r="B129" s="265" t="s">
        <v>70</v>
      </c>
      <c r="C129" s="265" t="s">
        <v>71</v>
      </c>
      <c r="E129" s="265" t="s">
        <v>527</v>
      </c>
      <c r="F129" s="273" t="str">
        <f>IF('Development Team'!E69="","",'Development Team'!E69)</f>
        <v/>
      </c>
    </row>
    <row r="130" spans="1:6" x14ac:dyDescent="0.25">
      <c r="A130" s="265" t="s">
        <v>944</v>
      </c>
      <c r="B130" s="265" t="s">
        <v>70</v>
      </c>
      <c r="C130" s="265" t="s">
        <v>25</v>
      </c>
      <c r="E130" s="265" t="s">
        <v>528</v>
      </c>
      <c r="F130" s="273" t="str">
        <f>IF('Development Team'!E70="","",'Development Team'!E70)</f>
        <v/>
      </c>
    </row>
    <row r="131" spans="1:6" x14ac:dyDescent="0.25">
      <c r="A131" s="265" t="s">
        <v>944</v>
      </c>
      <c r="B131" s="265" t="s">
        <v>70</v>
      </c>
      <c r="C131" s="265" t="s">
        <v>26</v>
      </c>
      <c r="E131" s="265" t="s">
        <v>26</v>
      </c>
      <c r="F131" s="273" t="str">
        <f>IF('Development Team'!E71="","",'Development Team'!E71)</f>
        <v/>
      </c>
    </row>
    <row r="132" spans="1:6" x14ac:dyDescent="0.25">
      <c r="A132" s="265" t="s">
        <v>944</v>
      </c>
      <c r="B132" s="265" t="s">
        <v>70</v>
      </c>
      <c r="C132" s="265" t="s">
        <v>15</v>
      </c>
      <c r="E132" s="265" t="s">
        <v>15</v>
      </c>
      <c r="F132" s="273" t="str">
        <f>IF('Development Team'!E72="","",'Development Team'!E72)</f>
        <v/>
      </c>
    </row>
    <row r="133" spans="1:6" x14ac:dyDescent="0.25">
      <c r="A133" s="265" t="s">
        <v>944</v>
      </c>
      <c r="B133" s="265" t="s">
        <v>70</v>
      </c>
      <c r="C133" s="265" t="s">
        <v>27</v>
      </c>
      <c r="E133" s="265" t="s">
        <v>27</v>
      </c>
      <c r="F133" s="284" t="str">
        <f>IF('Development Team'!E73="","",'Development Team'!E73)</f>
        <v/>
      </c>
    </row>
    <row r="134" spans="1:6" x14ac:dyDescent="0.25">
      <c r="A134" s="265" t="s">
        <v>944</v>
      </c>
      <c r="B134" s="265" t="s">
        <v>70</v>
      </c>
      <c r="C134" s="265" t="s">
        <v>54</v>
      </c>
      <c r="E134" s="265" t="s">
        <v>115</v>
      </c>
      <c r="F134" s="273" t="str">
        <f>IF('Development Team'!E74="","",'Development Team'!E74)</f>
        <v/>
      </c>
    </row>
    <row r="135" spans="1:6" x14ac:dyDescent="0.25">
      <c r="A135" s="265" t="s">
        <v>944</v>
      </c>
      <c r="B135" s="265" t="s">
        <v>70</v>
      </c>
      <c r="C135" s="265" t="s">
        <v>55</v>
      </c>
      <c r="E135" s="265" t="s">
        <v>580</v>
      </c>
      <c r="F135" s="273" t="str">
        <f>IF('Development Team'!E76="","",'Development Team'!E76)</f>
        <v/>
      </c>
    </row>
    <row r="136" spans="1:6" x14ac:dyDescent="0.25">
      <c r="A136" s="265" t="s">
        <v>944</v>
      </c>
      <c r="B136" s="265" t="s">
        <v>70</v>
      </c>
      <c r="C136" s="265" t="s">
        <v>56</v>
      </c>
      <c r="E136" s="265" t="s">
        <v>581</v>
      </c>
      <c r="F136" s="273" t="str">
        <f>IF('Development Team'!$H$73="","",'Development Team'!$H$73)</f>
        <v/>
      </c>
    </row>
    <row r="137" spans="1:6" s="267" customFormat="1" x14ac:dyDescent="0.25">
      <c r="A137" s="267" t="s">
        <v>944</v>
      </c>
      <c r="B137" s="267" t="s">
        <v>70</v>
      </c>
      <c r="C137" s="267" t="s">
        <v>60</v>
      </c>
      <c r="E137" s="267" t="s">
        <v>582</v>
      </c>
      <c r="F137" s="275" t="str">
        <f>IF('Development Team'!$H$74="","",'Development Team'!$H$74)</f>
        <v/>
      </c>
    </row>
    <row r="138" spans="1:6" x14ac:dyDescent="0.25">
      <c r="A138" s="265" t="s">
        <v>944</v>
      </c>
      <c r="B138" s="265" t="s">
        <v>72</v>
      </c>
      <c r="C138" s="265" t="s">
        <v>492</v>
      </c>
      <c r="E138" s="265" t="s">
        <v>492</v>
      </c>
      <c r="F138" s="284" t="str">
        <f>IF('Development Team'!$E$82="","","Company")</f>
        <v/>
      </c>
    </row>
    <row r="139" spans="1:6" x14ac:dyDescent="0.25">
      <c r="A139" s="265" t="s">
        <v>944</v>
      </c>
      <c r="B139" s="265" t="s">
        <v>72</v>
      </c>
      <c r="C139" s="265" t="s">
        <v>491</v>
      </c>
      <c r="E139" s="265" t="s">
        <v>491</v>
      </c>
      <c r="F139" s="284" t="str">
        <f>IF('Development Team'!$E$82="","","Architect")</f>
        <v/>
      </c>
    </row>
    <row r="140" spans="1:6" x14ac:dyDescent="0.25">
      <c r="A140" s="265" t="s">
        <v>944</v>
      </c>
      <c r="B140" s="265" t="s">
        <v>72</v>
      </c>
      <c r="C140" s="265" t="s">
        <v>73</v>
      </c>
      <c r="E140" s="265" t="s">
        <v>527</v>
      </c>
      <c r="F140" s="273" t="str">
        <f>IF('Development Team'!E82="","",'Development Team'!E82)</f>
        <v/>
      </c>
    </row>
    <row r="141" spans="1:6" x14ac:dyDescent="0.25">
      <c r="A141" s="265" t="s">
        <v>944</v>
      </c>
      <c r="B141" s="265" t="s">
        <v>72</v>
      </c>
      <c r="C141" s="265" t="s">
        <v>25</v>
      </c>
      <c r="E141" s="265" t="s">
        <v>528</v>
      </c>
      <c r="F141" s="273" t="str">
        <f>IF('Development Team'!E83="","",'Development Team'!E83)</f>
        <v/>
      </c>
    </row>
    <row r="142" spans="1:6" x14ac:dyDescent="0.25">
      <c r="A142" s="265" t="s">
        <v>944</v>
      </c>
      <c r="B142" s="265" t="s">
        <v>72</v>
      </c>
      <c r="C142" s="265" t="s">
        <v>26</v>
      </c>
      <c r="E142" s="265" t="s">
        <v>26</v>
      </c>
      <c r="F142" s="273" t="str">
        <f>IF('Development Team'!E84="","",'Development Team'!E84)</f>
        <v/>
      </c>
    </row>
    <row r="143" spans="1:6" x14ac:dyDescent="0.25">
      <c r="A143" s="265" t="s">
        <v>944</v>
      </c>
      <c r="B143" s="265" t="s">
        <v>72</v>
      </c>
      <c r="C143" s="265" t="s">
        <v>15</v>
      </c>
      <c r="E143" s="265" t="s">
        <v>15</v>
      </c>
      <c r="F143" s="273" t="str">
        <f>IF('Development Team'!E85="","",'Development Team'!E85)</f>
        <v/>
      </c>
    </row>
    <row r="144" spans="1:6" x14ac:dyDescent="0.25">
      <c r="A144" s="265" t="s">
        <v>944</v>
      </c>
      <c r="B144" s="265" t="s">
        <v>72</v>
      </c>
      <c r="C144" s="265" t="s">
        <v>27</v>
      </c>
      <c r="E144" s="265" t="s">
        <v>27</v>
      </c>
      <c r="F144" s="284" t="str">
        <f>IF('Development Team'!E86="","",'Development Team'!E86)</f>
        <v/>
      </c>
    </row>
    <row r="145" spans="1:7" x14ac:dyDescent="0.25">
      <c r="A145" s="265" t="s">
        <v>944</v>
      </c>
      <c r="B145" s="265" t="s">
        <v>72</v>
      </c>
      <c r="C145" s="265" t="s">
        <v>54</v>
      </c>
      <c r="E145" s="265" t="s">
        <v>115</v>
      </c>
      <c r="F145" s="273" t="str">
        <f>IF('Development Team'!E87="","",'Development Team'!E87)</f>
        <v/>
      </c>
    </row>
    <row r="146" spans="1:7" x14ac:dyDescent="0.25">
      <c r="A146" s="265" t="s">
        <v>944</v>
      </c>
      <c r="B146" s="265" t="s">
        <v>72</v>
      </c>
      <c r="C146" s="265" t="s">
        <v>55</v>
      </c>
      <c r="E146" s="265" t="s">
        <v>580</v>
      </c>
      <c r="F146" s="273" t="str">
        <f>IF('Development Team'!E89="","",'Development Team'!E89)</f>
        <v/>
      </c>
    </row>
    <row r="147" spans="1:7" x14ac:dyDescent="0.25">
      <c r="A147" s="265" t="s">
        <v>944</v>
      </c>
      <c r="B147" s="265" t="s">
        <v>72</v>
      </c>
      <c r="C147" s="265" t="s">
        <v>56</v>
      </c>
      <c r="E147" s="265" t="s">
        <v>581</v>
      </c>
      <c r="F147" s="273" t="str">
        <f>IF('Development Team'!$H$86="","",'Development Team'!$H$86)</f>
        <v/>
      </c>
    </row>
    <row r="148" spans="1:7" s="266" customFormat="1" ht="15.75" thickBot="1" x14ac:dyDescent="0.3">
      <c r="A148" s="266" t="s">
        <v>944</v>
      </c>
      <c r="B148" s="266" t="s">
        <v>72</v>
      </c>
      <c r="C148" s="266" t="s">
        <v>60</v>
      </c>
      <c r="E148" s="266" t="s">
        <v>582</v>
      </c>
      <c r="F148" s="280" t="str">
        <f>IF('Development Team'!$H$87="","",'Development Team'!$H$87)</f>
        <v/>
      </c>
    </row>
    <row r="149" spans="1:7" x14ac:dyDescent="0.25">
      <c r="A149" s="265" t="s">
        <v>449</v>
      </c>
      <c r="B149" s="265" t="s">
        <v>31</v>
      </c>
      <c r="C149" s="265" t="s">
        <v>440</v>
      </c>
      <c r="D149" s="265" t="s">
        <v>36</v>
      </c>
      <c r="E149" s="265" t="s">
        <v>663</v>
      </c>
      <c r="F149" s="284" t="str">
        <f>IF('Project Input'!$D$43="","","SRO")</f>
        <v/>
      </c>
      <c r="G149" s="269"/>
    </row>
    <row r="150" spans="1:7" x14ac:dyDescent="0.25">
      <c r="A150" s="265" t="s">
        <v>449</v>
      </c>
      <c r="B150" s="265" t="s">
        <v>31</v>
      </c>
      <c r="C150" s="265" t="s">
        <v>440</v>
      </c>
      <c r="D150" s="265" t="s">
        <v>36</v>
      </c>
      <c r="E150" s="265" t="s">
        <v>664</v>
      </c>
      <c r="F150" s="273" t="str">
        <f>IF('Project Input'!$D$43="","",'Project Input'!$D$43)</f>
        <v/>
      </c>
    </row>
    <row r="151" spans="1:7" x14ac:dyDescent="0.25">
      <c r="A151" s="265" t="s">
        <v>449</v>
      </c>
      <c r="B151" s="265" t="s">
        <v>31</v>
      </c>
      <c r="C151" s="265" t="s">
        <v>440</v>
      </c>
      <c r="D151" s="265" t="s">
        <v>36</v>
      </c>
      <c r="E151" s="265" t="s">
        <v>666</v>
      </c>
      <c r="F151" s="284" t="str">
        <f>IF('Project Input'!$D$43="","","30% AMI")</f>
        <v/>
      </c>
    </row>
    <row r="152" spans="1:7" x14ac:dyDescent="0.25">
      <c r="A152" s="265" t="s">
        <v>449</v>
      </c>
      <c r="B152" s="265" t="s">
        <v>31</v>
      </c>
      <c r="C152" s="265" t="s">
        <v>441</v>
      </c>
      <c r="D152" s="265" t="s">
        <v>36</v>
      </c>
      <c r="E152" s="265" t="s">
        <v>663</v>
      </c>
      <c r="F152" s="284" t="str">
        <f>IF('Project Input'!$E$43="","","SRO")</f>
        <v/>
      </c>
    </row>
    <row r="153" spans="1:7" x14ac:dyDescent="0.25">
      <c r="A153" s="265" t="s">
        <v>449</v>
      </c>
      <c r="B153" s="265" t="s">
        <v>31</v>
      </c>
      <c r="C153" s="265" t="s">
        <v>441</v>
      </c>
      <c r="D153" s="265" t="s">
        <v>36</v>
      </c>
      <c r="E153" s="265" t="s">
        <v>664</v>
      </c>
      <c r="F153" s="273" t="str">
        <f>IF('Project Input'!$E$43="","",'Project Input'!$E$43)</f>
        <v/>
      </c>
    </row>
    <row r="154" spans="1:7" x14ac:dyDescent="0.25">
      <c r="A154" s="265" t="s">
        <v>449</v>
      </c>
      <c r="B154" s="265" t="s">
        <v>31</v>
      </c>
      <c r="C154" s="265" t="s">
        <v>441</v>
      </c>
      <c r="D154" s="265" t="s">
        <v>36</v>
      </c>
      <c r="E154" s="265" t="s">
        <v>666</v>
      </c>
      <c r="F154" s="284" t="str">
        <f>IF('Project Input'!$E$43="","","30% AMI")</f>
        <v/>
      </c>
    </row>
    <row r="155" spans="1:7" x14ac:dyDescent="0.25">
      <c r="A155" s="265" t="s">
        <v>449</v>
      </c>
      <c r="B155" s="265" t="s">
        <v>31</v>
      </c>
      <c r="C155" s="265" t="s">
        <v>32</v>
      </c>
      <c r="D155" s="265" t="s">
        <v>36</v>
      </c>
      <c r="E155" s="265" t="s">
        <v>663</v>
      </c>
      <c r="F155" s="284" t="str">
        <f>IF('Project Input'!$F$43="","","SRO")</f>
        <v/>
      </c>
    </row>
    <row r="156" spans="1:7" x14ac:dyDescent="0.25">
      <c r="A156" s="265" t="s">
        <v>449</v>
      </c>
      <c r="B156" s="265" t="s">
        <v>31</v>
      </c>
      <c r="C156" s="265" t="s">
        <v>32</v>
      </c>
      <c r="D156" s="265" t="s">
        <v>36</v>
      </c>
      <c r="E156" s="265" t="s">
        <v>664</v>
      </c>
      <c r="F156" s="273" t="str">
        <f>IF('Project Input'!$F$43="","",'Project Input'!$F$43)</f>
        <v/>
      </c>
    </row>
    <row r="157" spans="1:7" x14ac:dyDescent="0.25">
      <c r="A157" s="265" t="s">
        <v>449</v>
      </c>
      <c r="B157" s="265" t="s">
        <v>31</v>
      </c>
      <c r="C157" s="265" t="s">
        <v>32</v>
      </c>
      <c r="D157" s="265" t="s">
        <v>36</v>
      </c>
      <c r="E157" s="265" t="s">
        <v>666</v>
      </c>
      <c r="F157" s="284" t="str">
        <f>IF('Project Input'!$F$43="","","30% AMI")</f>
        <v/>
      </c>
    </row>
    <row r="158" spans="1:7" x14ac:dyDescent="0.25">
      <c r="A158" s="265" t="s">
        <v>449</v>
      </c>
      <c r="B158" s="265" t="s">
        <v>31</v>
      </c>
      <c r="C158" s="265" t="s">
        <v>33</v>
      </c>
      <c r="D158" s="265" t="s">
        <v>36</v>
      </c>
      <c r="E158" s="265" t="s">
        <v>663</v>
      </c>
      <c r="F158" s="284" t="str">
        <f>IF('Project Input'!$G$43="","","SRO")</f>
        <v/>
      </c>
    </row>
    <row r="159" spans="1:7" x14ac:dyDescent="0.25">
      <c r="A159" s="265" t="s">
        <v>449</v>
      </c>
      <c r="B159" s="265" t="s">
        <v>31</v>
      </c>
      <c r="C159" s="265" t="s">
        <v>33</v>
      </c>
      <c r="D159" s="265" t="s">
        <v>36</v>
      </c>
      <c r="E159" s="265" t="s">
        <v>664</v>
      </c>
      <c r="F159" s="284" t="str">
        <f>IF('Project Input'!$G$43="","",'Project Input'!$G$43)</f>
        <v/>
      </c>
    </row>
    <row r="160" spans="1:7" x14ac:dyDescent="0.25">
      <c r="A160" s="265" t="s">
        <v>449</v>
      </c>
      <c r="B160" s="265" t="s">
        <v>31</v>
      </c>
      <c r="C160" s="265" t="s">
        <v>33</v>
      </c>
      <c r="D160" s="265" t="s">
        <v>36</v>
      </c>
      <c r="E160" s="265" t="s">
        <v>666</v>
      </c>
      <c r="F160" s="284" t="str">
        <f>IF('Project Input'!$G$43="","","30% AMI")</f>
        <v/>
      </c>
    </row>
    <row r="161" spans="1:6" x14ac:dyDescent="0.25">
      <c r="A161" s="265" t="s">
        <v>449</v>
      </c>
      <c r="B161" s="265" t="s">
        <v>31</v>
      </c>
      <c r="C161" s="265" t="s">
        <v>34</v>
      </c>
      <c r="D161" s="265" t="s">
        <v>36</v>
      </c>
      <c r="E161" s="265" t="s">
        <v>663</v>
      </c>
      <c r="F161" s="284" t="str">
        <f>IF('Project Input'!$H$43="","","SRO")</f>
        <v/>
      </c>
    </row>
    <row r="162" spans="1:6" x14ac:dyDescent="0.25">
      <c r="A162" s="265" t="s">
        <v>449</v>
      </c>
      <c r="B162" s="265" t="s">
        <v>31</v>
      </c>
      <c r="C162" s="265" t="s">
        <v>34</v>
      </c>
      <c r="D162" s="265" t="s">
        <v>36</v>
      </c>
      <c r="E162" s="265" t="s">
        <v>664</v>
      </c>
      <c r="F162" s="273" t="str">
        <f>IF('Project Input'!$H$43="","",'Project Input'!$H$43)</f>
        <v/>
      </c>
    </row>
    <row r="163" spans="1:6" x14ac:dyDescent="0.25">
      <c r="A163" s="265" t="s">
        <v>449</v>
      </c>
      <c r="B163" s="265" t="s">
        <v>31</v>
      </c>
      <c r="C163" s="265" t="s">
        <v>34</v>
      </c>
      <c r="D163" s="265" t="s">
        <v>36</v>
      </c>
      <c r="E163" s="265" t="s">
        <v>666</v>
      </c>
      <c r="F163" s="284" t="str">
        <f>IF('Project Input'!$H$43="","","30% AMI")</f>
        <v/>
      </c>
    </row>
    <row r="164" spans="1:6" x14ac:dyDescent="0.25">
      <c r="A164" s="265" t="s">
        <v>449</v>
      </c>
      <c r="B164" s="265" t="s">
        <v>31</v>
      </c>
      <c r="C164" s="265" t="s">
        <v>35</v>
      </c>
      <c r="D164" s="265" t="s">
        <v>36</v>
      </c>
      <c r="E164" s="265" t="s">
        <v>663</v>
      </c>
      <c r="F164" s="284" t="str">
        <f>IF('Project Input'!$I$43="","","SRO")</f>
        <v/>
      </c>
    </row>
    <row r="165" spans="1:6" x14ac:dyDescent="0.25">
      <c r="A165" s="265" t="s">
        <v>449</v>
      </c>
      <c r="B165" s="265" t="s">
        <v>31</v>
      </c>
      <c r="C165" s="265" t="s">
        <v>35</v>
      </c>
      <c r="D165" s="265" t="s">
        <v>36</v>
      </c>
      <c r="E165" s="265" t="s">
        <v>664</v>
      </c>
      <c r="F165" s="273" t="str">
        <f>IF('Project Input'!$I$43="","",'Project Input'!$I$43)</f>
        <v/>
      </c>
    </row>
    <row r="166" spans="1:6" x14ac:dyDescent="0.25">
      <c r="A166" s="265" t="s">
        <v>449</v>
      </c>
      <c r="B166" s="265" t="s">
        <v>31</v>
      </c>
      <c r="C166" s="265" t="s">
        <v>35</v>
      </c>
      <c r="D166" s="265" t="s">
        <v>36</v>
      </c>
      <c r="E166" s="265" t="s">
        <v>666</v>
      </c>
      <c r="F166" s="284" t="str">
        <f>IF('Project Input'!$I$43="","","30% AMI")</f>
        <v/>
      </c>
    </row>
    <row r="167" spans="1:6" x14ac:dyDescent="0.25">
      <c r="A167" s="265" t="s">
        <v>449</v>
      </c>
      <c r="B167" s="265" t="s">
        <v>31</v>
      </c>
      <c r="C167" s="265" t="s">
        <v>440</v>
      </c>
      <c r="D167" s="265" t="s">
        <v>37</v>
      </c>
      <c r="E167" s="265" t="s">
        <v>663</v>
      </c>
      <c r="F167" s="284" t="str">
        <f>IF('Project Input'!$D$44="","","SRO")</f>
        <v/>
      </c>
    </row>
    <row r="168" spans="1:6" x14ac:dyDescent="0.25">
      <c r="A168" s="265" t="s">
        <v>449</v>
      </c>
      <c r="B168" s="265" t="s">
        <v>31</v>
      </c>
      <c r="C168" s="265" t="s">
        <v>440</v>
      </c>
      <c r="D168" s="265" t="s">
        <v>37</v>
      </c>
      <c r="E168" s="265" t="s">
        <v>664</v>
      </c>
      <c r="F168" s="273" t="str">
        <f>IF('Project Input'!$D$44="","",'Project Input'!$D$44)</f>
        <v/>
      </c>
    </row>
    <row r="169" spans="1:6" x14ac:dyDescent="0.25">
      <c r="A169" s="265" t="s">
        <v>449</v>
      </c>
      <c r="B169" s="265" t="s">
        <v>31</v>
      </c>
      <c r="C169" s="265" t="s">
        <v>440</v>
      </c>
      <c r="D169" s="265" t="s">
        <v>37</v>
      </c>
      <c r="E169" s="265" t="s">
        <v>666</v>
      </c>
      <c r="F169" s="284" t="str">
        <f>IF('Project Input'!$D$44="","","40% AMI")</f>
        <v/>
      </c>
    </row>
    <row r="170" spans="1:6" x14ac:dyDescent="0.25">
      <c r="A170" s="265" t="s">
        <v>449</v>
      </c>
      <c r="B170" s="265" t="s">
        <v>31</v>
      </c>
      <c r="C170" s="265" t="s">
        <v>441</v>
      </c>
      <c r="D170" s="265" t="s">
        <v>37</v>
      </c>
      <c r="E170" s="265" t="s">
        <v>663</v>
      </c>
      <c r="F170" s="284" t="str">
        <f>IF('Project Input'!$E$44="","","SRO")</f>
        <v/>
      </c>
    </row>
    <row r="171" spans="1:6" x14ac:dyDescent="0.25">
      <c r="A171" s="265" t="s">
        <v>449</v>
      </c>
      <c r="B171" s="265" t="s">
        <v>31</v>
      </c>
      <c r="C171" s="265" t="s">
        <v>441</v>
      </c>
      <c r="D171" s="265" t="s">
        <v>37</v>
      </c>
      <c r="E171" s="265" t="s">
        <v>664</v>
      </c>
      <c r="F171" s="273" t="str">
        <f>IF('Project Input'!$E$44="","",'Project Input'!$E$44)</f>
        <v/>
      </c>
    </row>
    <row r="172" spans="1:6" x14ac:dyDescent="0.25">
      <c r="A172" s="265" t="s">
        <v>449</v>
      </c>
      <c r="B172" s="265" t="s">
        <v>31</v>
      </c>
      <c r="C172" s="265" t="s">
        <v>441</v>
      </c>
      <c r="D172" s="265" t="s">
        <v>37</v>
      </c>
      <c r="E172" s="265" t="s">
        <v>666</v>
      </c>
      <c r="F172" s="284" t="str">
        <f>IF('Project Input'!$E$44="","","40% AMI")</f>
        <v/>
      </c>
    </row>
    <row r="173" spans="1:6" x14ac:dyDescent="0.25">
      <c r="A173" s="265" t="s">
        <v>449</v>
      </c>
      <c r="B173" s="265" t="s">
        <v>31</v>
      </c>
      <c r="C173" s="265" t="s">
        <v>32</v>
      </c>
      <c r="D173" s="265" t="s">
        <v>37</v>
      </c>
      <c r="E173" s="265" t="s">
        <v>663</v>
      </c>
      <c r="F173" s="284" t="str">
        <f>IF('Project Input'!$F$44="","","SRO")</f>
        <v/>
      </c>
    </row>
    <row r="174" spans="1:6" x14ac:dyDescent="0.25">
      <c r="A174" s="265" t="s">
        <v>449</v>
      </c>
      <c r="B174" s="265" t="s">
        <v>31</v>
      </c>
      <c r="C174" s="265" t="s">
        <v>32</v>
      </c>
      <c r="D174" s="265" t="s">
        <v>37</v>
      </c>
      <c r="E174" s="265" t="s">
        <v>664</v>
      </c>
      <c r="F174" s="273" t="str">
        <f>IF('Project Input'!$F$44="","",'Project Input'!$F$44)</f>
        <v/>
      </c>
    </row>
    <row r="175" spans="1:6" x14ac:dyDescent="0.25">
      <c r="A175" s="265" t="s">
        <v>449</v>
      </c>
      <c r="B175" s="265" t="s">
        <v>31</v>
      </c>
      <c r="C175" s="265" t="s">
        <v>32</v>
      </c>
      <c r="D175" s="265" t="s">
        <v>37</v>
      </c>
      <c r="E175" s="265" t="s">
        <v>666</v>
      </c>
      <c r="F175" s="284" t="str">
        <f>IF('Project Input'!$F$44="","","40% AMI")</f>
        <v/>
      </c>
    </row>
    <row r="176" spans="1:6" x14ac:dyDescent="0.25">
      <c r="A176" s="265" t="s">
        <v>449</v>
      </c>
      <c r="B176" s="265" t="s">
        <v>31</v>
      </c>
      <c r="C176" s="265" t="s">
        <v>33</v>
      </c>
      <c r="D176" s="265" t="s">
        <v>37</v>
      </c>
      <c r="E176" s="265" t="s">
        <v>663</v>
      </c>
      <c r="F176" s="284" t="str">
        <f>IF('Project Input'!$G$44="","","SRO")</f>
        <v/>
      </c>
    </row>
    <row r="177" spans="1:6" x14ac:dyDescent="0.25">
      <c r="A177" s="265" t="s">
        <v>449</v>
      </c>
      <c r="B177" s="265" t="s">
        <v>31</v>
      </c>
      <c r="C177" s="265" t="s">
        <v>33</v>
      </c>
      <c r="D177" s="265" t="s">
        <v>37</v>
      </c>
      <c r="E177" s="265" t="s">
        <v>664</v>
      </c>
      <c r="F177" s="273" t="str">
        <f>IF('Project Input'!$G$44="","",'Project Input'!$G$44)</f>
        <v/>
      </c>
    </row>
    <row r="178" spans="1:6" x14ac:dyDescent="0.25">
      <c r="A178" s="265" t="s">
        <v>449</v>
      </c>
      <c r="B178" s="265" t="s">
        <v>31</v>
      </c>
      <c r="C178" s="265" t="s">
        <v>33</v>
      </c>
      <c r="D178" s="265" t="s">
        <v>37</v>
      </c>
      <c r="E178" s="265" t="s">
        <v>666</v>
      </c>
      <c r="F178" s="284" t="str">
        <f>IF('Project Input'!$G$44="","","40% AMI")</f>
        <v/>
      </c>
    </row>
    <row r="179" spans="1:6" x14ac:dyDescent="0.25">
      <c r="A179" s="265" t="s">
        <v>449</v>
      </c>
      <c r="B179" s="265" t="s">
        <v>31</v>
      </c>
      <c r="C179" s="265" t="s">
        <v>34</v>
      </c>
      <c r="D179" s="265" t="s">
        <v>37</v>
      </c>
      <c r="E179" s="265" t="s">
        <v>663</v>
      </c>
      <c r="F179" s="284" t="str">
        <f>IF('Project Input'!$H$44="","","SRO")</f>
        <v/>
      </c>
    </row>
    <row r="180" spans="1:6" x14ac:dyDescent="0.25">
      <c r="A180" s="265" t="s">
        <v>449</v>
      </c>
      <c r="B180" s="265" t="s">
        <v>31</v>
      </c>
      <c r="C180" s="265" t="s">
        <v>34</v>
      </c>
      <c r="D180" s="265" t="s">
        <v>37</v>
      </c>
      <c r="E180" s="265" t="s">
        <v>664</v>
      </c>
      <c r="F180" s="273" t="str">
        <f>IF('Project Input'!$H$44="","",'Project Input'!$H$44)</f>
        <v/>
      </c>
    </row>
    <row r="181" spans="1:6" x14ac:dyDescent="0.25">
      <c r="A181" s="265" t="s">
        <v>449</v>
      </c>
      <c r="B181" s="265" t="s">
        <v>31</v>
      </c>
      <c r="C181" s="265" t="s">
        <v>34</v>
      </c>
      <c r="D181" s="265" t="s">
        <v>37</v>
      </c>
      <c r="E181" s="265" t="s">
        <v>666</v>
      </c>
      <c r="F181" s="284" t="str">
        <f>IF('Project Input'!$H$44="","","40% AMI")</f>
        <v/>
      </c>
    </row>
    <row r="182" spans="1:6" x14ac:dyDescent="0.25">
      <c r="A182" s="265" t="s">
        <v>449</v>
      </c>
      <c r="B182" s="265" t="s">
        <v>31</v>
      </c>
      <c r="C182" s="265" t="s">
        <v>35</v>
      </c>
      <c r="D182" s="265" t="s">
        <v>37</v>
      </c>
      <c r="E182" s="265" t="s">
        <v>663</v>
      </c>
      <c r="F182" s="284" t="str">
        <f>IF('Project Input'!$I$44="","","SRO")</f>
        <v/>
      </c>
    </row>
    <row r="183" spans="1:6" x14ac:dyDescent="0.25">
      <c r="A183" s="265" t="s">
        <v>449</v>
      </c>
      <c r="B183" s="265" t="s">
        <v>31</v>
      </c>
      <c r="C183" s="265" t="s">
        <v>35</v>
      </c>
      <c r="D183" s="265" t="s">
        <v>37</v>
      </c>
      <c r="E183" s="265" t="s">
        <v>664</v>
      </c>
      <c r="F183" s="273" t="str">
        <f>IF('Project Input'!$I$44="","",'Project Input'!$I$44)</f>
        <v/>
      </c>
    </row>
    <row r="184" spans="1:6" x14ac:dyDescent="0.25">
      <c r="A184" s="265" t="s">
        <v>449</v>
      </c>
      <c r="B184" s="265" t="s">
        <v>31</v>
      </c>
      <c r="C184" s="265" t="s">
        <v>35</v>
      </c>
      <c r="D184" s="265" t="s">
        <v>37</v>
      </c>
      <c r="E184" s="265" t="s">
        <v>666</v>
      </c>
      <c r="F184" s="284" t="str">
        <f>IF('Project Input'!$I$44="","","40% AMI")</f>
        <v/>
      </c>
    </row>
    <row r="185" spans="1:6" x14ac:dyDescent="0.25">
      <c r="A185" s="265" t="s">
        <v>449</v>
      </c>
      <c r="B185" s="265" t="s">
        <v>31</v>
      </c>
      <c r="C185" s="265" t="s">
        <v>440</v>
      </c>
      <c r="D185" s="265" t="s">
        <v>38</v>
      </c>
      <c r="E185" s="265" t="s">
        <v>663</v>
      </c>
      <c r="F185" s="284" t="str">
        <f>IF('Project Input'!$D$45="","","SRO")</f>
        <v/>
      </c>
    </row>
    <row r="186" spans="1:6" x14ac:dyDescent="0.25">
      <c r="A186" s="265" t="s">
        <v>449</v>
      </c>
      <c r="B186" s="265" t="s">
        <v>31</v>
      </c>
      <c r="C186" s="265" t="s">
        <v>440</v>
      </c>
      <c r="D186" s="265" t="s">
        <v>38</v>
      </c>
      <c r="E186" s="265" t="s">
        <v>664</v>
      </c>
      <c r="F186" s="273" t="str">
        <f>IF('Project Input'!$D$45="","",'Project Input'!$D$45)</f>
        <v/>
      </c>
    </row>
    <row r="187" spans="1:6" x14ac:dyDescent="0.25">
      <c r="A187" s="265" t="s">
        <v>449</v>
      </c>
      <c r="B187" s="265" t="s">
        <v>31</v>
      </c>
      <c r="C187" s="265" t="s">
        <v>440</v>
      </c>
      <c r="D187" s="265" t="s">
        <v>38</v>
      </c>
      <c r="E187" s="265" t="s">
        <v>666</v>
      </c>
      <c r="F187" s="284" t="str">
        <f>IF('Project Input'!$D$45="","","50% AMI")</f>
        <v/>
      </c>
    </row>
    <row r="188" spans="1:6" x14ac:dyDescent="0.25">
      <c r="A188" s="265" t="s">
        <v>449</v>
      </c>
      <c r="B188" s="265" t="s">
        <v>31</v>
      </c>
      <c r="C188" s="265" t="s">
        <v>441</v>
      </c>
      <c r="D188" s="265" t="s">
        <v>38</v>
      </c>
      <c r="E188" s="265" t="s">
        <v>663</v>
      </c>
      <c r="F188" s="284" t="str">
        <f>IF('Project Input'!$E$45="","","SRO")</f>
        <v/>
      </c>
    </row>
    <row r="189" spans="1:6" x14ac:dyDescent="0.25">
      <c r="A189" s="265" t="s">
        <v>449</v>
      </c>
      <c r="B189" s="265" t="s">
        <v>31</v>
      </c>
      <c r="C189" s="265" t="s">
        <v>441</v>
      </c>
      <c r="D189" s="265" t="s">
        <v>38</v>
      </c>
      <c r="E189" s="265" t="s">
        <v>664</v>
      </c>
      <c r="F189" s="273" t="str">
        <f>IF('Project Input'!$E$45="","",'Project Input'!$E$45)</f>
        <v/>
      </c>
    </row>
    <row r="190" spans="1:6" x14ac:dyDescent="0.25">
      <c r="A190" s="265" t="s">
        <v>449</v>
      </c>
      <c r="B190" s="265" t="s">
        <v>31</v>
      </c>
      <c r="C190" s="265" t="s">
        <v>441</v>
      </c>
      <c r="D190" s="265" t="s">
        <v>38</v>
      </c>
      <c r="E190" s="265" t="s">
        <v>666</v>
      </c>
      <c r="F190" s="284" t="str">
        <f>IF('Project Input'!$E$45="","","50% AMI")</f>
        <v/>
      </c>
    </row>
    <row r="191" spans="1:6" x14ac:dyDescent="0.25">
      <c r="A191" s="265" t="s">
        <v>449</v>
      </c>
      <c r="B191" s="265" t="s">
        <v>31</v>
      </c>
      <c r="C191" s="265" t="s">
        <v>32</v>
      </c>
      <c r="D191" s="265" t="s">
        <v>38</v>
      </c>
      <c r="E191" s="265" t="s">
        <v>663</v>
      </c>
      <c r="F191" s="284" t="str">
        <f>IF('Project Input'!$F$45="","","SRO")</f>
        <v/>
      </c>
    </row>
    <row r="192" spans="1:6" x14ac:dyDescent="0.25">
      <c r="A192" s="265" t="s">
        <v>449</v>
      </c>
      <c r="B192" s="265" t="s">
        <v>31</v>
      </c>
      <c r="C192" s="265" t="s">
        <v>32</v>
      </c>
      <c r="D192" s="265" t="s">
        <v>38</v>
      </c>
      <c r="E192" s="265" t="s">
        <v>664</v>
      </c>
      <c r="F192" s="273" t="str">
        <f>IF('Project Input'!$F$45="","",'Project Input'!$F$45)</f>
        <v/>
      </c>
    </row>
    <row r="193" spans="1:6" x14ac:dyDescent="0.25">
      <c r="A193" s="265" t="s">
        <v>449</v>
      </c>
      <c r="B193" s="265" t="s">
        <v>31</v>
      </c>
      <c r="C193" s="265" t="s">
        <v>32</v>
      </c>
      <c r="D193" s="265" t="s">
        <v>38</v>
      </c>
      <c r="E193" s="265" t="s">
        <v>666</v>
      </c>
      <c r="F193" s="284" t="str">
        <f>IF('Project Input'!$F$45="","","50% AMI")</f>
        <v/>
      </c>
    </row>
    <row r="194" spans="1:6" x14ac:dyDescent="0.25">
      <c r="A194" s="265" t="s">
        <v>449</v>
      </c>
      <c r="B194" s="265" t="s">
        <v>31</v>
      </c>
      <c r="C194" s="265" t="s">
        <v>33</v>
      </c>
      <c r="D194" s="265" t="s">
        <v>38</v>
      </c>
      <c r="E194" s="265" t="s">
        <v>663</v>
      </c>
      <c r="F194" s="284" t="str">
        <f>IF('Project Input'!$G$45="","","SRO")</f>
        <v/>
      </c>
    </row>
    <row r="195" spans="1:6" x14ac:dyDescent="0.25">
      <c r="A195" s="265" t="s">
        <v>449</v>
      </c>
      <c r="B195" s="265" t="s">
        <v>31</v>
      </c>
      <c r="C195" s="265" t="s">
        <v>33</v>
      </c>
      <c r="D195" s="265" t="s">
        <v>38</v>
      </c>
      <c r="E195" s="265" t="s">
        <v>664</v>
      </c>
      <c r="F195" s="273" t="str">
        <f>IF('Project Input'!$G$45="","",'Project Input'!$G$45)</f>
        <v/>
      </c>
    </row>
    <row r="196" spans="1:6" x14ac:dyDescent="0.25">
      <c r="A196" s="265" t="s">
        <v>449</v>
      </c>
      <c r="B196" s="265" t="s">
        <v>31</v>
      </c>
      <c r="C196" s="265" t="s">
        <v>33</v>
      </c>
      <c r="D196" s="265" t="s">
        <v>38</v>
      </c>
      <c r="E196" s="265" t="s">
        <v>666</v>
      </c>
      <c r="F196" s="284" t="str">
        <f>IF('Project Input'!$G$45="","","50% AMI")</f>
        <v/>
      </c>
    </row>
    <row r="197" spans="1:6" x14ac:dyDescent="0.25">
      <c r="A197" s="265" t="s">
        <v>449</v>
      </c>
      <c r="B197" s="265" t="s">
        <v>31</v>
      </c>
      <c r="C197" s="265" t="s">
        <v>34</v>
      </c>
      <c r="D197" s="265" t="s">
        <v>38</v>
      </c>
      <c r="E197" s="265" t="s">
        <v>663</v>
      </c>
      <c r="F197" s="284" t="str">
        <f>IF('Project Input'!$H$45="","","SRO")</f>
        <v/>
      </c>
    </row>
    <row r="198" spans="1:6" x14ac:dyDescent="0.25">
      <c r="A198" s="265" t="s">
        <v>449</v>
      </c>
      <c r="B198" s="265" t="s">
        <v>31</v>
      </c>
      <c r="C198" s="265" t="s">
        <v>34</v>
      </c>
      <c r="D198" s="265" t="s">
        <v>38</v>
      </c>
      <c r="E198" s="265" t="s">
        <v>664</v>
      </c>
      <c r="F198" s="273" t="str">
        <f>IF('Project Input'!$H$45="","",'Project Input'!$H$45)</f>
        <v/>
      </c>
    </row>
    <row r="199" spans="1:6" x14ac:dyDescent="0.25">
      <c r="A199" s="265" t="s">
        <v>449</v>
      </c>
      <c r="B199" s="265" t="s">
        <v>31</v>
      </c>
      <c r="C199" s="265" t="s">
        <v>34</v>
      </c>
      <c r="D199" s="265" t="s">
        <v>38</v>
      </c>
      <c r="E199" s="265" t="s">
        <v>666</v>
      </c>
      <c r="F199" s="284" t="str">
        <f>IF('Project Input'!$H$45="","","50% AMI")</f>
        <v/>
      </c>
    </row>
    <row r="200" spans="1:6" x14ac:dyDescent="0.25">
      <c r="A200" s="265" t="s">
        <v>449</v>
      </c>
      <c r="B200" s="265" t="s">
        <v>31</v>
      </c>
      <c r="C200" s="265" t="s">
        <v>35</v>
      </c>
      <c r="D200" s="265" t="s">
        <v>38</v>
      </c>
      <c r="E200" s="265" t="s">
        <v>663</v>
      </c>
      <c r="F200" s="284" t="str">
        <f>IF('Project Input'!$I$45="","","SRO")</f>
        <v/>
      </c>
    </row>
    <row r="201" spans="1:6" x14ac:dyDescent="0.25">
      <c r="A201" s="265" t="s">
        <v>449</v>
      </c>
      <c r="B201" s="265" t="s">
        <v>31</v>
      </c>
      <c r="C201" s="265" t="s">
        <v>35</v>
      </c>
      <c r="D201" s="265" t="s">
        <v>38</v>
      </c>
      <c r="E201" s="265" t="s">
        <v>664</v>
      </c>
      <c r="F201" s="273" t="str">
        <f>IF('Project Input'!$I$45="","",'Project Input'!$I$45)</f>
        <v/>
      </c>
    </row>
    <row r="202" spans="1:6" x14ac:dyDescent="0.25">
      <c r="A202" s="265" t="s">
        <v>449</v>
      </c>
      <c r="B202" s="265" t="s">
        <v>31</v>
      </c>
      <c r="C202" s="265" t="s">
        <v>35</v>
      </c>
      <c r="D202" s="265" t="s">
        <v>38</v>
      </c>
      <c r="E202" s="265" t="s">
        <v>666</v>
      </c>
      <c r="F202" s="284" t="str">
        <f>IF('Project Input'!$I$45="","","50% AMI")</f>
        <v/>
      </c>
    </row>
    <row r="203" spans="1:6" x14ac:dyDescent="0.25">
      <c r="A203" s="265" t="s">
        <v>449</v>
      </c>
      <c r="B203" s="265" t="s">
        <v>31</v>
      </c>
      <c r="C203" s="265" t="s">
        <v>440</v>
      </c>
      <c r="D203" s="265" t="s">
        <v>39</v>
      </c>
      <c r="E203" s="265" t="s">
        <v>663</v>
      </c>
      <c r="F203" s="284" t="str">
        <f>IF('Project Input'!$D$46="","","SRO")</f>
        <v/>
      </c>
    </row>
    <row r="204" spans="1:6" x14ac:dyDescent="0.25">
      <c r="A204" s="265" t="s">
        <v>449</v>
      </c>
      <c r="B204" s="265" t="s">
        <v>31</v>
      </c>
      <c r="C204" s="265" t="s">
        <v>440</v>
      </c>
      <c r="D204" s="265" t="s">
        <v>39</v>
      </c>
      <c r="E204" s="265" t="s">
        <v>664</v>
      </c>
      <c r="F204" s="273" t="str">
        <f>IF('Project Input'!$D$46="","",'Project Input'!$D$46)</f>
        <v/>
      </c>
    </row>
    <row r="205" spans="1:6" x14ac:dyDescent="0.25">
      <c r="A205" s="265" t="s">
        <v>449</v>
      </c>
      <c r="B205" s="265" t="s">
        <v>31</v>
      </c>
      <c r="C205" s="265" t="s">
        <v>440</v>
      </c>
      <c r="D205" s="265" t="s">
        <v>39</v>
      </c>
      <c r="E205" s="265" t="s">
        <v>666</v>
      </c>
      <c r="F205" s="284" t="str">
        <f>IF('Project Input'!$D$46="","","60% AMI")</f>
        <v/>
      </c>
    </row>
    <row r="206" spans="1:6" x14ac:dyDescent="0.25">
      <c r="A206" s="265" t="s">
        <v>449</v>
      </c>
      <c r="B206" s="265" t="s">
        <v>31</v>
      </c>
      <c r="C206" s="265" t="s">
        <v>441</v>
      </c>
      <c r="D206" s="265" t="s">
        <v>39</v>
      </c>
      <c r="E206" s="265" t="s">
        <v>663</v>
      </c>
      <c r="F206" s="284" t="str">
        <f>IF('Project Input'!$E$46="","","SRO")</f>
        <v/>
      </c>
    </row>
    <row r="207" spans="1:6" x14ac:dyDescent="0.25">
      <c r="A207" s="265" t="s">
        <v>449</v>
      </c>
      <c r="B207" s="265" t="s">
        <v>31</v>
      </c>
      <c r="C207" s="265" t="s">
        <v>441</v>
      </c>
      <c r="D207" s="265" t="s">
        <v>39</v>
      </c>
      <c r="E207" s="265" t="s">
        <v>664</v>
      </c>
      <c r="F207" s="273" t="str">
        <f>IF('Project Input'!$E$46="","",'Project Input'!$E$46)</f>
        <v/>
      </c>
    </row>
    <row r="208" spans="1:6" x14ac:dyDescent="0.25">
      <c r="A208" s="265" t="s">
        <v>449</v>
      </c>
      <c r="B208" s="265" t="s">
        <v>31</v>
      </c>
      <c r="C208" s="265" t="s">
        <v>441</v>
      </c>
      <c r="D208" s="265" t="s">
        <v>39</v>
      </c>
      <c r="E208" s="265" t="s">
        <v>666</v>
      </c>
      <c r="F208" s="284" t="str">
        <f>IF('Project Input'!$E$46="","","60% AMI")</f>
        <v/>
      </c>
    </row>
    <row r="209" spans="1:6" x14ac:dyDescent="0.25">
      <c r="A209" s="265" t="s">
        <v>449</v>
      </c>
      <c r="B209" s="265" t="s">
        <v>31</v>
      </c>
      <c r="C209" s="265" t="s">
        <v>32</v>
      </c>
      <c r="D209" s="265" t="s">
        <v>39</v>
      </c>
      <c r="E209" s="265" t="s">
        <v>663</v>
      </c>
      <c r="F209" s="284" t="str">
        <f>IF('Project Input'!$F$46="","","SRO")</f>
        <v/>
      </c>
    </row>
    <row r="210" spans="1:6" x14ac:dyDescent="0.25">
      <c r="A210" s="265" t="s">
        <v>449</v>
      </c>
      <c r="B210" s="265" t="s">
        <v>31</v>
      </c>
      <c r="C210" s="265" t="s">
        <v>32</v>
      </c>
      <c r="D210" s="265" t="s">
        <v>39</v>
      </c>
      <c r="E210" s="265" t="s">
        <v>664</v>
      </c>
      <c r="F210" s="273" t="str">
        <f>IF('Project Input'!$F$46="","",'Project Input'!$F$46)</f>
        <v/>
      </c>
    </row>
    <row r="211" spans="1:6" x14ac:dyDescent="0.25">
      <c r="A211" s="265" t="s">
        <v>449</v>
      </c>
      <c r="B211" s="265" t="s">
        <v>31</v>
      </c>
      <c r="C211" s="265" t="s">
        <v>32</v>
      </c>
      <c r="D211" s="265" t="s">
        <v>39</v>
      </c>
      <c r="E211" s="265" t="s">
        <v>666</v>
      </c>
      <c r="F211" s="284" t="str">
        <f>IF('Project Input'!$F$46="","","60% AMI")</f>
        <v/>
      </c>
    </row>
    <row r="212" spans="1:6" x14ac:dyDescent="0.25">
      <c r="A212" s="265" t="s">
        <v>449</v>
      </c>
      <c r="B212" s="265" t="s">
        <v>31</v>
      </c>
      <c r="C212" s="265" t="s">
        <v>33</v>
      </c>
      <c r="D212" s="265" t="s">
        <v>39</v>
      </c>
      <c r="E212" s="265" t="s">
        <v>663</v>
      </c>
      <c r="F212" s="284" t="str">
        <f>IF('Project Input'!$G$46="","","SRO")</f>
        <v/>
      </c>
    </row>
    <row r="213" spans="1:6" x14ac:dyDescent="0.25">
      <c r="A213" s="265" t="s">
        <v>449</v>
      </c>
      <c r="B213" s="265" t="s">
        <v>31</v>
      </c>
      <c r="C213" s="265" t="s">
        <v>33</v>
      </c>
      <c r="D213" s="265" t="s">
        <v>39</v>
      </c>
      <c r="E213" s="265" t="s">
        <v>664</v>
      </c>
      <c r="F213" s="273" t="str">
        <f>IF('Project Input'!$G$46="","",'Project Input'!$G$46)</f>
        <v/>
      </c>
    </row>
    <row r="214" spans="1:6" x14ac:dyDescent="0.25">
      <c r="A214" s="265" t="s">
        <v>449</v>
      </c>
      <c r="B214" s="265" t="s">
        <v>31</v>
      </c>
      <c r="C214" s="265" t="s">
        <v>33</v>
      </c>
      <c r="D214" s="265" t="s">
        <v>39</v>
      </c>
      <c r="E214" s="265" t="s">
        <v>666</v>
      </c>
      <c r="F214" s="284" t="str">
        <f>IF('Project Input'!$G$46="","","60% AMI")</f>
        <v/>
      </c>
    </row>
    <row r="215" spans="1:6" x14ac:dyDescent="0.25">
      <c r="A215" s="265" t="s">
        <v>449</v>
      </c>
      <c r="B215" s="265" t="s">
        <v>31</v>
      </c>
      <c r="C215" s="265" t="s">
        <v>34</v>
      </c>
      <c r="D215" s="265" t="s">
        <v>39</v>
      </c>
      <c r="E215" s="265" t="s">
        <v>663</v>
      </c>
      <c r="F215" s="284" t="str">
        <f>IF('Project Input'!$H$46="","","SRO")</f>
        <v/>
      </c>
    </row>
    <row r="216" spans="1:6" x14ac:dyDescent="0.25">
      <c r="A216" s="265" t="s">
        <v>449</v>
      </c>
      <c r="B216" s="265" t="s">
        <v>31</v>
      </c>
      <c r="C216" s="265" t="s">
        <v>34</v>
      </c>
      <c r="D216" s="265" t="s">
        <v>39</v>
      </c>
      <c r="E216" s="265" t="s">
        <v>664</v>
      </c>
      <c r="F216" s="273" t="str">
        <f>IF('Project Input'!$H$46="","",'Project Input'!$H$46)</f>
        <v/>
      </c>
    </row>
    <row r="217" spans="1:6" x14ac:dyDescent="0.25">
      <c r="A217" s="265" t="s">
        <v>449</v>
      </c>
      <c r="B217" s="265" t="s">
        <v>31</v>
      </c>
      <c r="C217" s="265" t="s">
        <v>34</v>
      </c>
      <c r="D217" s="265" t="s">
        <v>39</v>
      </c>
      <c r="E217" s="265" t="s">
        <v>666</v>
      </c>
      <c r="F217" s="284" t="str">
        <f>IF('Project Input'!$H$46="","","60% AMI")</f>
        <v/>
      </c>
    </row>
    <row r="218" spans="1:6" x14ac:dyDescent="0.25">
      <c r="A218" s="265" t="s">
        <v>449</v>
      </c>
      <c r="B218" s="265" t="s">
        <v>31</v>
      </c>
      <c r="C218" s="265" t="s">
        <v>35</v>
      </c>
      <c r="D218" s="265" t="s">
        <v>39</v>
      </c>
      <c r="E218" s="265" t="s">
        <v>663</v>
      </c>
      <c r="F218" s="284" t="str">
        <f>IF('Project Input'!$I$46="","","SRO")</f>
        <v/>
      </c>
    </row>
    <row r="219" spans="1:6" x14ac:dyDescent="0.25">
      <c r="A219" s="265" t="s">
        <v>449</v>
      </c>
      <c r="B219" s="265" t="s">
        <v>31</v>
      </c>
      <c r="C219" s="265" t="s">
        <v>35</v>
      </c>
      <c r="D219" s="265" t="s">
        <v>39</v>
      </c>
      <c r="E219" s="265" t="s">
        <v>664</v>
      </c>
      <c r="F219" s="273" t="str">
        <f>IF('Project Input'!$I$46="","",'Project Input'!$I$46)</f>
        <v/>
      </c>
    </row>
    <row r="220" spans="1:6" x14ac:dyDescent="0.25">
      <c r="A220" s="265" t="s">
        <v>449</v>
      </c>
      <c r="B220" s="265" t="s">
        <v>31</v>
      </c>
      <c r="C220" s="265" t="s">
        <v>35</v>
      </c>
      <c r="D220" s="265" t="s">
        <v>39</v>
      </c>
      <c r="E220" s="265" t="s">
        <v>666</v>
      </c>
      <c r="F220" s="284" t="str">
        <f>IF('Project Input'!$I$46="","","60% AMI")</f>
        <v/>
      </c>
    </row>
    <row r="221" spans="1:6" x14ac:dyDescent="0.25">
      <c r="A221" s="265" t="s">
        <v>449</v>
      </c>
      <c r="B221" s="265" t="s">
        <v>31</v>
      </c>
      <c r="C221" s="265" t="s">
        <v>440</v>
      </c>
      <c r="D221" s="265" t="s">
        <v>751</v>
      </c>
      <c r="E221" s="265" t="s">
        <v>663</v>
      </c>
      <c r="F221" s="284" t="str">
        <f>IF('Project Input'!$D$47="","","SRO")</f>
        <v/>
      </c>
    </row>
    <row r="222" spans="1:6" x14ac:dyDescent="0.25">
      <c r="A222" s="265" t="s">
        <v>449</v>
      </c>
      <c r="B222" s="265" t="s">
        <v>31</v>
      </c>
      <c r="C222" s="265" t="s">
        <v>440</v>
      </c>
      <c r="D222" s="265" t="s">
        <v>751</v>
      </c>
      <c r="E222" s="265" t="s">
        <v>664</v>
      </c>
      <c r="F222" s="273" t="str">
        <f>IF('Project Input'!$D$47="","",'Project Input'!$D$47)</f>
        <v/>
      </c>
    </row>
    <row r="223" spans="1:6" x14ac:dyDescent="0.25">
      <c r="A223" s="265" t="s">
        <v>449</v>
      </c>
      <c r="B223" s="265" t="s">
        <v>31</v>
      </c>
      <c r="C223" s="265" t="s">
        <v>440</v>
      </c>
      <c r="D223" s="265" t="s">
        <v>751</v>
      </c>
      <c r="E223" s="265" t="s">
        <v>666</v>
      </c>
      <c r="F223" s="284" t="str">
        <f>IF('Project Input'!$D$47="","","80% AMI")</f>
        <v/>
      </c>
    </row>
    <row r="224" spans="1:6" x14ac:dyDescent="0.25">
      <c r="A224" s="265" t="s">
        <v>449</v>
      </c>
      <c r="B224" s="265" t="s">
        <v>31</v>
      </c>
      <c r="C224" s="265" t="s">
        <v>441</v>
      </c>
      <c r="D224" s="265" t="s">
        <v>751</v>
      </c>
      <c r="E224" s="265" t="s">
        <v>663</v>
      </c>
      <c r="F224" s="284" t="str">
        <f>IF('Project Input'!$E$47="","","SRO")</f>
        <v/>
      </c>
    </row>
    <row r="225" spans="1:7" x14ac:dyDescent="0.25">
      <c r="A225" s="265" t="s">
        <v>449</v>
      </c>
      <c r="B225" s="265" t="s">
        <v>31</v>
      </c>
      <c r="C225" s="265" t="s">
        <v>441</v>
      </c>
      <c r="D225" s="265" t="s">
        <v>751</v>
      </c>
      <c r="E225" s="265" t="s">
        <v>664</v>
      </c>
      <c r="F225" s="273" t="str">
        <f>IF('Project Input'!$E$47="","",'Project Input'!$E$47)</f>
        <v/>
      </c>
    </row>
    <row r="226" spans="1:7" x14ac:dyDescent="0.25">
      <c r="A226" s="265" t="s">
        <v>449</v>
      </c>
      <c r="B226" s="265" t="s">
        <v>31</v>
      </c>
      <c r="C226" s="265" t="s">
        <v>441</v>
      </c>
      <c r="D226" s="265" t="s">
        <v>751</v>
      </c>
      <c r="E226" s="265" t="s">
        <v>666</v>
      </c>
      <c r="F226" s="284" t="str">
        <f>IF('Project Input'!$E$47="","","80% AMI")</f>
        <v/>
      </c>
    </row>
    <row r="227" spans="1:7" x14ac:dyDescent="0.25">
      <c r="A227" s="265" t="s">
        <v>449</v>
      </c>
      <c r="B227" s="265" t="s">
        <v>31</v>
      </c>
      <c r="C227" s="265" t="s">
        <v>32</v>
      </c>
      <c r="D227" s="265" t="s">
        <v>751</v>
      </c>
      <c r="E227" s="265" t="s">
        <v>663</v>
      </c>
      <c r="F227" s="284" t="str">
        <f>IF('Project Input'!$F$47="","","SRO")</f>
        <v/>
      </c>
    </row>
    <row r="228" spans="1:7" x14ac:dyDescent="0.25">
      <c r="A228" s="265" t="s">
        <v>449</v>
      </c>
      <c r="B228" s="265" t="s">
        <v>31</v>
      </c>
      <c r="C228" s="265" t="s">
        <v>32</v>
      </c>
      <c r="D228" s="265" t="s">
        <v>751</v>
      </c>
      <c r="E228" s="265" t="s">
        <v>664</v>
      </c>
      <c r="F228" s="273" t="str">
        <f>IF('Project Input'!$F$47="","",'Project Input'!$F$47)</f>
        <v/>
      </c>
    </row>
    <row r="229" spans="1:7" x14ac:dyDescent="0.25">
      <c r="A229" s="265" t="s">
        <v>449</v>
      </c>
      <c r="B229" s="265" t="s">
        <v>31</v>
      </c>
      <c r="C229" s="265" t="s">
        <v>32</v>
      </c>
      <c r="D229" s="265" t="s">
        <v>751</v>
      </c>
      <c r="E229" s="265" t="s">
        <v>666</v>
      </c>
      <c r="F229" s="284" t="str">
        <f>IF('Project Input'!$F$47="","","80% AMI")</f>
        <v/>
      </c>
    </row>
    <row r="230" spans="1:7" x14ac:dyDescent="0.25">
      <c r="A230" s="265" t="s">
        <v>449</v>
      </c>
      <c r="B230" s="265" t="s">
        <v>31</v>
      </c>
      <c r="C230" s="265" t="s">
        <v>33</v>
      </c>
      <c r="D230" s="265" t="s">
        <v>751</v>
      </c>
      <c r="E230" s="265" t="s">
        <v>663</v>
      </c>
      <c r="F230" s="284" t="str">
        <f>IF('Project Input'!$G$47="","","SRO")</f>
        <v/>
      </c>
    </row>
    <row r="231" spans="1:7" x14ac:dyDescent="0.25">
      <c r="A231" s="265" t="s">
        <v>449</v>
      </c>
      <c r="B231" s="265" t="s">
        <v>31</v>
      </c>
      <c r="C231" s="265" t="s">
        <v>33</v>
      </c>
      <c r="D231" s="265" t="s">
        <v>751</v>
      </c>
      <c r="E231" s="265" t="s">
        <v>664</v>
      </c>
      <c r="F231" s="273" t="str">
        <f>IF('Project Input'!$G$47="","",'Project Input'!$G$47)</f>
        <v/>
      </c>
    </row>
    <row r="232" spans="1:7" x14ac:dyDescent="0.25">
      <c r="A232" s="265" t="s">
        <v>449</v>
      </c>
      <c r="B232" s="265" t="s">
        <v>31</v>
      </c>
      <c r="C232" s="265" t="s">
        <v>33</v>
      </c>
      <c r="D232" s="265" t="s">
        <v>751</v>
      </c>
      <c r="E232" s="265" t="s">
        <v>666</v>
      </c>
      <c r="F232" s="284" t="str">
        <f>IF('Project Input'!$G$47="","","80% AMI")</f>
        <v/>
      </c>
    </row>
    <row r="233" spans="1:7" x14ac:dyDescent="0.25">
      <c r="A233" s="265" t="s">
        <v>449</v>
      </c>
      <c r="B233" s="265" t="s">
        <v>31</v>
      </c>
      <c r="C233" s="265" t="s">
        <v>34</v>
      </c>
      <c r="D233" s="265" t="s">
        <v>751</v>
      </c>
      <c r="E233" s="265" t="s">
        <v>663</v>
      </c>
      <c r="F233" s="284" t="str">
        <f>IF('Project Input'!$H$47="","","SRO")</f>
        <v/>
      </c>
    </row>
    <row r="234" spans="1:7" x14ac:dyDescent="0.25">
      <c r="A234" s="265" t="s">
        <v>449</v>
      </c>
      <c r="B234" s="265" t="s">
        <v>31</v>
      </c>
      <c r="C234" s="265" t="s">
        <v>34</v>
      </c>
      <c r="D234" s="265" t="s">
        <v>751</v>
      </c>
      <c r="E234" s="265" t="s">
        <v>664</v>
      </c>
      <c r="F234" s="273" t="str">
        <f>IF('Project Input'!$H$47="","",'Project Input'!$H$47)</f>
        <v/>
      </c>
    </row>
    <row r="235" spans="1:7" x14ac:dyDescent="0.25">
      <c r="A235" s="265" t="s">
        <v>449</v>
      </c>
      <c r="B235" s="265" t="s">
        <v>31</v>
      </c>
      <c r="C235" s="265" t="s">
        <v>34</v>
      </c>
      <c r="D235" s="265" t="s">
        <v>751</v>
      </c>
      <c r="E235" s="265" t="s">
        <v>666</v>
      </c>
      <c r="F235" s="284" t="str">
        <f>IF('Project Input'!$H$47="","","80% AMI")</f>
        <v/>
      </c>
    </row>
    <row r="236" spans="1:7" x14ac:dyDescent="0.25">
      <c r="A236" s="265" t="s">
        <v>449</v>
      </c>
      <c r="B236" s="265" t="s">
        <v>31</v>
      </c>
      <c r="C236" s="265" t="s">
        <v>35</v>
      </c>
      <c r="D236" s="265" t="s">
        <v>751</v>
      </c>
      <c r="E236" s="265" t="s">
        <v>663</v>
      </c>
      <c r="F236" s="284" t="str">
        <f>IF('Project Input'!$I$47="","","SRO")</f>
        <v/>
      </c>
    </row>
    <row r="237" spans="1:7" x14ac:dyDescent="0.25">
      <c r="A237" s="265" t="s">
        <v>449</v>
      </c>
      <c r="B237" s="265" t="s">
        <v>31</v>
      </c>
      <c r="C237" s="265" t="s">
        <v>35</v>
      </c>
      <c r="D237" s="265" t="s">
        <v>751</v>
      </c>
      <c r="E237" s="265" t="s">
        <v>664</v>
      </c>
      <c r="F237" s="273" t="str">
        <f>IF('Project Input'!$I$47="","",'Project Input'!$I$47)</f>
        <v/>
      </c>
    </row>
    <row r="238" spans="1:7" x14ac:dyDescent="0.25">
      <c r="A238" s="265" t="s">
        <v>449</v>
      </c>
      <c r="B238" s="265" t="s">
        <v>31</v>
      </c>
      <c r="C238" s="265" t="s">
        <v>35</v>
      </c>
      <c r="D238" s="265" t="s">
        <v>751</v>
      </c>
      <c r="E238" s="265" t="s">
        <v>666</v>
      </c>
      <c r="F238" s="284" t="str">
        <f>IF('Project Input'!$I$47="","","80% AMI")</f>
        <v/>
      </c>
    </row>
    <row r="239" spans="1:7" hidden="1" x14ac:dyDescent="0.25">
      <c r="A239" s="265" t="s">
        <v>449</v>
      </c>
      <c r="B239" s="265" t="s">
        <v>31</v>
      </c>
      <c r="C239" s="265" t="s">
        <v>440</v>
      </c>
      <c r="D239" s="265" t="s">
        <v>943</v>
      </c>
      <c r="E239" s="265" t="s">
        <v>663</v>
      </c>
      <c r="F239" s="273" t="str">
        <f>IF('Project Input'!$D$48="","","SRO")</f>
        <v/>
      </c>
      <c r="G239" s="265" t="s">
        <v>937</v>
      </c>
    </row>
    <row r="240" spans="1:7" hidden="1" x14ac:dyDescent="0.25">
      <c r="A240" s="265" t="s">
        <v>449</v>
      </c>
      <c r="B240" s="265" t="s">
        <v>31</v>
      </c>
      <c r="C240" s="265" t="s">
        <v>440</v>
      </c>
      <c r="D240" s="265" t="s">
        <v>943</v>
      </c>
      <c r="E240" s="265" t="s">
        <v>664</v>
      </c>
      <c r="F240" s="273" t="str">
        <f>IF('Project Input'!$D$48="","",'Project Input'!$D$48)</f>
        <v/>
      </c>
      <c r="G240" s="265" t="s">
        <v>937</v>
      </c>
    </row>
    <row r="241" spans="1:7" hidden="1" x14ac:dyDescent="0.25">
      <c r="A241" s="265" t="s">
        <v>449</v>
      </c>
      <c r="B241" s="265" t="s">
        <v>31</v>
      </c>
      <c r="C241" s="265" t="s">
        <v>440</v>
      </c>
      <c r="D241" s="265" t="s">
        <v>943</v>
      </c>
      <c r="E241" s="265" t="s">
        <v>666</v>
      </c>
      <c r="F241" s="273" t="str">
        <f>IF('Project Input'!$D$48="","","Not Restricted")</f>
        <v/>
      </c>
      <c r="G241" s="265" t="s">
        <v>937</v>
      </c>
    </row>
    <row r="242" spans="1:7" hidden="1" x14ac:dyDescent="0.25">
      <c r="A242" s="265" t="s">
        <v>449</v>
      </c>
      <c r="B242" s="265" t="s">
        <v>31</v>
      </c>
      <c r="C242" s="265" t="s">
        <v>441</v>
      </c>
      <c r="D242" s="265" t="s">
        <v>943</v>
      </c>
      <c r="E242" s="265" t="s">
        <v>663</v>
      </c>
      <c r="F242" s="273" t="str">
        <f>IF('Project Input'!$E$48="","","SRO")</f>
        <v/>
      </c>
      <c r="G242" s="265" t="s">
        <v>937</v>
      </c>
    </row>
    <row r="243" spans="1:7" hidden="1" x14ac:dyDescent="0.25">
      <c r="A243" s="265" t="s">
        <v>449</v>
      </c>
      <c r="B243" s="265" t="s">
        <v>31</v>
      </c>
      <c r="C243" s="265" t="s">
        <v>441</v>
      </c>
      <c r="D243" s="265" t="s">
        <v>943</v>
      </c>
      <c r="E243" s="265" t="s">
        <v>664</v>
      </c>
      <c r="F243" s="273" t="str">
        <f>IF('Project Input'!$E$48="","",'Project Input'!$E$48)</f>
        <v/>
      </c>
      <c r="G243" s="265" t="s">
        <v>937</v>
      </c>
    </row>
    <row r="244" spans="1:7" hidden="1" x14ac:dyDescent="0.25">
      <c r="A244" s="265" t="s">
        <v>449</v>
      </c>
      <c r="B244" s="265" t="s">
        <v>31</v>
      </c>
      <c r="C244" s="265" t="s">
        <v>441</v>
      </c>
      <c r="D244" s="265" t="s">
        <v>943</v>
      </c>
      <c r="E244" s="265" t="s">
        <v>666</v>
      </c>
      <c r="F244" s="273" t="str">
        <f>IF('Project Input'!$E$48="","","Not Restricted")</f>
        <v/>
      </c>
      <c r="G244" s="265" t="s">
        <v>937</v>
      </c>
    </row>
    <row r="245" spans="1:7" hidden="1" x14ac:dyDescent="0.25">
      <c r="A245" s="265" t="s">
        <v>449</v>
      </c>
      <c r="B245" s="265" t="s">
        <v>31</v>
      </c>
      <c r="C245" s="265" t="s">
        <v>32</v>
      </c>
      <c r="D245" s="265" t="s">
        <v>943</v>
      </c>
      <c r="E245" s="265" t="s">
        <v>663</v>
      </c>
      <c r="F245" s="273" t="str">
        <f>IF('Project Input'!$F$48="","","SRO")</f>
        <v/>
      </c>
      <c r="G245" s="265" t="s">
        <v>937</v>
      </c>
    </row>
    <row r="246" spans="1:7" hidden="1" x14ac:dyDescent="0.25">
      <c r="A246" s="265" t="s">
        <v>449</v>
      </c>
      <c r="B246" s="265" t="s">
        <v>31</v>
      </c>
      <c r="C246" s="265" t="s">
        <v>32</v>
      </c>
      <c r="D246" s="265" t="s">
        <v>943</v>
      </c>
      <c r="E246" s="265" t="s">
        <v>664</v>
      </c>
      <c r="F246" s="273" t="str">
        <f>IF('Project Input'!$F$48="","",'Project Input'!$F$48)</f>
        <v/>
      </c>
      <c r="G246" s="265" t="s">
        <v>937</v>
      </c>
    </row>
    <row r="247" spans="1:7" hidden="1" x14ac:dyDescent="0.25">
      <c r="A247" s="265" t="s">
        <v>449</v>
      </c>
      <c r="B247" s="265" t="s">
        <v>31</v>
      </c>
      <c r="C247" s="265" t="s">
        <v>32</v>
      </c>
      <c r="D247" s="265" t="s">
        <v>943</v>
      </c>
      <c r="E247" s="265" t="s">
        <v>666</v>
      </c>
      <c r="F247" s="273" t="str">
        <f>IF('Project Input'!$F$48="","","Not Restricted")</f>
        <v/>
      </c>
      <c r="G247" s="265" t="s">
        <v>937</v>
      </c>
    </row>
    <row r="248" spans="1:7" hidden="1" x14ac:dyDescent="0.25">
      <c r="A248" s="265" t="s">
        <v>449</v>
      </c>
      <c r="B248" s="265" t="s">
        <v>31</v>
      </c>
      <c r="C248" s="265" t="s">
        <v>33</v>
      </c>
      <c r="D248" s="265" t="s">
        <v>943</v>
      </c>
      <c r="E248" s="265" t="s">
        <v>663</v>
      </c>
      <c r="F248" s="273" t="str">
        <f>IF('Project Input'!$G$48="","","SRO")</f>
        <v/>
      </c>
      <c r="G248" s="265" t="s">
        <v>937</v>
      </c>
    </row>
    <row r="249" spans="1:7" hidden="1" x14ac:dyDescent="0.25">
      <c r="A249" s="265" t="s">
        <v>449</v>
      </c>
      <c r="B249" s="265" t="s">
        <v>31</v>
      </c>
      <c r="C249" s="265" t="s">
        <v>33</v>
      </c>
      <c r="D249" s="265" t="s">
        <v>943</v>
      </c>
      <c r="E249" s="265" t="s">
        <v>664</v>
      </c>
      <c r="F249" s="273" t="str">
        <f>IF('Project Input'!$G$48="","",'Project Input'!$G$48)</f>
        <v/>
      </c>
      <c r="G249" s="265" t="s">
        <v>937</v>
      </c>
    </row>
    <row r="250" spans="1:7" hidden="1" x14ac:dyDescent="0.25">
      <c r="A250" s="265" t="s">
        <v>449</v>
      </c>
      <c r="B250" s="265" t="s">
        <v>31</v>
      </c>
      <c r="C250" s="265" t="s">
        <v>33</v>
      </c>
      <c r="D250" s="265" t="s">
        <v>943</v>
      </c>
      <c r="E250" s="265" t="s">
        <v>666</v>
      </c>
      <c r="F250" s="273" t="str">
        <f>IF('Project Input'!$G$48="","","Not Restricted")</f>
        <v/>
      </c>
      <c r="G250" s="265" t="s">
        <v>937</v>
      </c>
    </row>
    <row r="251" spans="1:7" hidden="1" x14ac:dyDescent="0.25">
      <c r="A251" s="265" t="s">
        <v>449</v>
      </c>
      <c r="B251" s="265" t="s">
        <v>31</v>
      </c>
      <c r="C251" s="265" t="s">
        <v>34</v>
      </c>
      <c r="D251" s="265" t="s">
        <v>943</v>
      </c>
      <c r="E251" s="265" t="s">
        <v>663</v>
      </c>
      <c r="F251" s="273" t="str">
        <f>IF('Project Input'!$H$48="","","SRO")</f>
        <v/>
      </c>
      <c r="G251" s="265" t="s">
        <v>937</v>
      </c>
    </row>
    <row r="252" spans="1:7" hidden="1" x14ac:dyDescent="0.25">
      <c r="A252" s="265" t="s">
        <v>449</v>
      </c>
      <c r="B252" s="265" t="s">
        <v>31</v>
      </c>
      <c r="C252" s="265" t="s">
        <v>34</v>
      </c>
      <c r="D252" s="265" t="s">
        <v>943</v>
      </c>
      <c r="E252" s="265" t="s">
        <v>664</v>
      </c>
      <c r="F252" s="273" t="str">
        <f>IF('Project Input'!$H$48="","",'Project Input'!$H$48)</f>
        <v/>
      </c>
      <c r="G252" s="265" t="s">
        <v>937</v>
      </c>
    </row>
    <row r="253" spans="1:7" hidden="1" x14ac:dyDescent="0.25">
      <c r="A253" s="265" t="s">
        <v>449</v>
      </c>
      <c r="B253" s="265" t="s">
        <v>31</v>
      </c>
      <c r="C253" s="265" t="s">
        <v>34</v>
      </c>
      <c r="D253" s="265" t="s">
        <v>943</v>
      </c>
      <c r="E253" s="265" t="s">
        <v>666</v>
      </c>
      <c r="F253" s="273" t="str">
        <f>IF('Project Input'!$H$48="","","Not Restricted")</f>
        <v/>
      </c>
      <c r="G253" s="265" t="s">
        <v>937</v>
      </c>
    </row>
    <row r="254" spans="1:7" hidden="1" x14ac:dyDescent="0.25">
      <c r="A254" s="265" t="s">
        <v>449</v>
      </c>
      <c r="B254" s="265" t="s">
        <v>31</v>
      </c>
      <c r="C254" s="265" t="s">
        <v>35</v>
      </c>
      <c r="D254" s="265" t="s">
        <v>943</v>
      </c>
      <c r="E254" s="265" t="s">
        <v>663</v>
      </c>
      <c r="F254" s="273" t="str">
        <f>IF('Project Input'!$I$48="","","SRO")</f>
        <v/>
      </c>
      <c r="G254" s="265" t="s">
        <v>937</v>
      </c>
    </row>
    <row r="255" spans="1:7" hidden="1" x14ac:dyDescent="0.25">
      <c r="A255" s="265" t="s">
        <v>449</v>
      </c>
      <c r="B255" s="265" t="s">
        <v>31</v>
      </c>
      <c r="C255" s="265" t="s">
        <v>35</v>
      </c>
      <c r="D255" s="265" t="s">
        <v>943</v>
      </c>
      <c r="E255" s="265" t="s">
        <v>664</v>
      </c>
      <c r="F255" s="273" t="str">
        <f>IF('Project Input'!$I$48="","",'Project Input'!$I$48)</f>
        <v/>
      </c>
      <c r="G255" s="265" t="s">
        <v>937</v>
      </c>
    </row>
    <row r="256" spans="1:7" s="266" customFormat="1" ht="15.75" hidden="1" thickBot="1" x14ac:dyDescent="0.3">
      <c r="A256" s="266" t="s">
        <v>449</v>
      </c>
      <c r="B256" s="266" t="s">
        <v>31</v>
      </c>
      <c r="C256" s="266" t="s">
        <v>35</v>
      </c>
      <c r="D256" s="266" t="s">
        <v>943</v>
      </c>
      <c r="E256" s="266" t="s">
        <v>666</v>
      </c>
      <c r="F256" s="280" t="str">
        <f>IF('Project Input'!$I$48="","","Not Restricted")</f>
        <v/>
      </c>
      <c r="G256" s="265" t="s">
        <v>937</v>
      </c>
    </row>
    <row r="257" spans="1:7" s="285" customFormat="1" x14ac:dyDescent="0.25">
      <c r="A257" s="285" t="s">
        <v>449</v>
      </c>
      <c r="B257" s="285" t="s">
        <v>31</v>
      </c>
      <c r="D257" s="285" t="s">
        <v>943</v>
      </c>
      <c r="E257" s="285" t="s">
        <v>946</v>
      </c>
      <c r="F257" s="286">
        <f>'Project Input'!J48</f>
        <v>0</v>
      </c>
    </row>
    <row r="258" spans="1:7" s="295" customFormat="1" x14ac:dyDescent="0.25">
      <c r="A258" s="387" t="s">
        <v>962</v>
      </c>
      <c r="B258" s="387"/>
      <c r="C258" s="387"/>
      <c r="D258" s="387"/>
      <c r="E258" s="387"/>
      <c r="F258" s="387"/>
    </row>
    <row r="259" spans="1:7" s="285" customFormat="1" x14ac:dyDescent="0.25">
      <c r="A259" s="285" t="s">
        <v>947</v>
      </c>
      <c r="B259" s="285" t="s">
        <v>76</v>
      </c>
      <c r="C259" s="265" t="s">
        <v>104</v>
      </c>
      <c r="F259" s="286" t="str">
        <f>IF(AND('Project Input'!D58='Project Input'!D64,'NOFA #2022-2 LIFT Rental'!D16&lt;&gt;""),'NOFA #2022-2 LIFT Rental'!D16,IF(AND('Project Input'!D58="NOFA #2022-3",'NOFA #2022-3 LIFT Homeownership'!D17&lt;&gt;""),'NOFA #2022-3 LIFT Homeownership'!D17,""))</f>
        <v/>
      </c>
    </row>
    <row r="260" spans="1:7" s="285" customFormat="1" x14ac:dyDescent="0.25">
      <c r="A260" s="285" t="s">
        <v>947</v>
      </c>
      <c r="B260" s="285" t="s">
        <v>76</v>
      </c>
      <c r="C260" t="s">
        <v>489</v>
      </c>
      <c r="F260" s="286" t="str">
        <f>IF(AND('Project Input'!D58='Project Input'!D64,'NOFA #2022-2 LIFT Rental'!D17&lt;&gt;""),'NOFA #2022-2 LIFT Rental'!D17,IF(AND('Project Input'!D58='Project Input'!D68,'NOFA #2022-4 PSH'!D18&lt;&gt;""),'NOFA #2022-4 PSH'!D18,""))</f>
        <v/>
      </c>
    </row>
    <row r="261" spans="1:7" s="285" customFormat="1" x14ac:dyDescent="0.25">
      <c r="A261" s="285" t="s">
        <v>947</v>
      </c>
      <c r="B261" s="285" t="s">
        <v>76</v>
      </c>
      <c r="C261" s="297" t="s">
        <v>774</v>
      </c>
      <c r="F261" s="292" t="str">
        <f>IF(AND('Project Input'!D58='Project Input'!D64,'NOFA #2022-2 LIFT Rental'!D19&lt;&gt;""),'NOFA #2022-2 LIFT Rental'!D19,IF(AND('Project Input'!D58="NOFA #2022-3",'NOFA #2022-3 LIFT Homeownership'!D18&lt;&gt;""),'NOFA #2022-3 LIFT Homeownership'!D18,""))</f>
        <v/>
      </c>
    </row>
    <row r="262" spans="1:7" s="285" customFormat="1" x14ac:dyDescent="0.25">
      <c r="A262" s="285" t="s">
        <v>947</v>
      </c>
      <c r="B262" s="285" t="s">
        <v>76</v>
      </c>
      <c r="C262" s="298" t="s">
        <v>78</v>
      </c>
      <c r="F262" s="286" t="str">
        <f>IF(AND('Project Input'!D58='Project Input'!D64,'NOFA #2022-2 LIFT Rental'!D20&lt;&gt;""),'NOFA #2022-2 LIFT Rental'!D20,IF(AND('Project Input'!D58='Project Input'!D68,'NOFA #2022-4 PSH'!D22&lt;&gt;""),'NOFA #2022-4 PSH'!D22,IF(AND('Project Input'!D58='Project Input'!D70,'NOFA #2022-5 9% LIHTC'!D28&lt;&gt;""),'NOFA #2022-5 9% LIHTC'!D28,"")))</f>
        <v/>
      </c>
    </row>
    <row r="263" spans="1:7" s="285" customFormat="1" hidden="1" x14ac:dyDescent="0.25">
      <c r="A263" s="285" t="s">
        <v>947</v>
      </c>
      <c r="B263" s="285" t="s">
        <v>76</v>
      </c>
      <c r="C263" s="297" t="s">
        <v>651</v>
      </c>
      <c r="F263" s="286"/>
    </row>
    <row r="264" spans="1:7" s="285" customFormat="1" x14ac:dyDescent="0.25">
      <c r="A264" s="285" t="s">
        <v>947</v>
      </c>
      <c r="B264" s="285" t="s">
        <v>76</v>
      </c>
      <c r="C264" s="298" t="s">
        <v>77</v>
      </c>
      <c r="F264" s="286" t="str">
        <f>IF('NOFA #2022-5 9% LIHTC'!D30="","",'NOFA #2022-5 9% LIHTC'!D30)</f>
        <v/>
      </c>
    </row>
    <row r="265" spans="1:7" s="285" customFormat="1" x14ac:dyDescent="0.25">
      <c r="A265" s="285" t="s">
        <v>947</v>
      </c>
      <c r="B265" s="285" t="s">
        <v>76</v>
      </c>
      <c r="C265" s="298" t="s">
        <v>696</v>
      </c>
      <c r="F265" s="292" t="str">
        <f>IF('NOFA #2022-4 PSH'!D20="","",'NOFA #2022-4 PSH'!D20)</f>
        <v/>
      </c>
    </row>
    <row r="266" spans="1:7" s="291" customFormat="1" x14ac:dyDescent="0.25">
      <c r="A266" s="291" t="s">
        <v>947</v>
      </c>
      <c r="B266" s="291" t="s">
        <v>76</v>
      </c>
      <c r="C266" s="291" t="s">
        <v>695</v>
      </c>
      <c r="F266" s="292" t="str">
        <f>IF('NOFA #2022-4 PSH'!D17="","",'NOFA #2022-4 PSH'!D17)</f>
        <v/>
      </c>
      <c r="G266" s="285"/>
    </row>
    <row r="267" spans="1:7" s="285" customFormat="1" x14ac:dyDescent="0.25">
      <c r="A267" s="285" t="s">
        <v>947</v>
      </c>
      <c r="B267" s="285" t="s">
        <v>76</v>
      </c>
      <c r="C267" t="s">
        <v>79</v>
      </c>
      <c r="F267" s="286" t="str">
        <f>IF(AND('Project Input'!D58='Project Input'!D68,'NOFA #2022-4 PSH'!D21&lt;&gt;""),'NOFA #2022-4 PSH'!D21,IF(AND('Project Input'!D58='Project Input'!D70,'NOFA #2022-5 9% LIHTC'!D27&lt;&gt;""),'NOFA #2022-5 9% LIHTC'!D27,""))</f>
        <v/>
      </c>
    </row>
    <row r="268" spans="1:7" s="285" customFormat="1" x14ac:dyDescent="0.25">
      <c r="A268" s="285" t="s">
        <v>947</v>
      </c>
      <c r="B268" s="285" t="s">
        <v>76</v>
      </c>
      <c r="C268" s="285" t="s">
        <v>490</v>
      </c>
      <c r="F268" s="286">
        <f>IF('NOFA #2022-5 9% LIHTC'!D25="","",'NOFA #2022-5 9% LIHTC'!D25)</f>
        <v>1000</v>
      </c>
    </row>
    <row r="269" spans="1:7" s="285" customFormat="1" x14ac:dyDescent="0.25">
      <c r="A269" s="285" t="s">
        <v>947</v>
      </c>
      <c r="B269" s="285" t="s">
        <v>76</v>
      </c>
      <c r="C269" s="285" t="s">
        <v>980</v>
      </c>
      <c r="F269" s="292" t="str">
        <f>IF(AND('Project Input'!D58='Project Input'!D64,'NOFA #2022-2 LIFT Rental'!D18&lt;&gt;""),'NOFA #2022-2 LIFT Rental'!D18,IF(AND('Project Input'!D58='Project Input'!D68,'NOFA #2022-4 PSH'!D19&lt;&gt;""),'NOFA #2022-4 PSH'!D19,""))</f>
        <v/>
      </c>
    </row>
    <row r="270" spans="1:7" s="285" customFormat="1" x14ac:dyDescent="0.25">
      <c r="A270" s="285" t="s">
        <v>947</v>
      </c>
      <c r="C270" s="291" t="s">
        <v>927</v>
      </c>
      <c r="F270" s="341" t="str">
        <f>IF(AND('Project Input'!D58='Project Input'!D64,'NOFA #2022-2 LIFT Rental'!D16&lt;&gt;""),IF('NOFA #2022-2 LIFT Rental'!D33="","",'NOFA #2022-2 LIFT Rental'!D33),IF(AND('Project Input'!D58='Project Input'!D66,'NOFA #2022-3 LIFT Homeownership'!D17&lt;&gt;""),IF('NOFA #2022-3 LIFT Homeownership'!D28="","",'NOFA #2022-3 LIFT Homeownership'!D28),IF(AND('Project Input'!D58='Project Input'!D68,'NOFA #2022-4 PSH'!D17&lt;&gt;""),IF('NOFA #2022-4 PSH'!D36="","",'NOFA #2022-4 PSH'!D36),IF(AND('Project Input'!D58='Project Input'!D70,'NOFA #2022-5 9% LIHTC'!D25&lt;&gt;""),IF('NOFA #2022-5 9% LIHTC'!D40="","",'NOFA #2022-5 9% LIHTC'!D40),""))))</f>
        <v/>
      </c>
    </row>
    <row r="271" spans="1:7" s="285" customFormat="1" x14ac:dyDescent="0.25">
      <c r="A271" s="285" t="s">
        <v>947</v>
      </c>
      <c r="C271" s="291" t="s">
        <v>936</v>
      </c>
      <c r="F271" s="342" t="str">
        <f>IF(AND('Project Input'!D58='Project Input'!D64,'NOFA #2022-2 LIFT Rental'!D16&lt;&gt;""),IF('NOFA #2022-2 LIFT Rental'!D52="","",'NOFA #2022-2 LIFT Rental'!D52),IF(AND('Project Input'!D58='Project Input'!D66,'NOFA #2022-3 LIFT Homeownership'!D17&lt;&gt;""),IF('NOFA #2022-3 LIFT Homeownership'!D44="","",'NOFA #2022-3 LIFT Homeownership'!D44),IF(AND('Project Input'!D58='Project Input'!D68,'NOFA #2022-4 PSH'!D17&lt;&gt;""),IF('NOFA #2022-4 PSH'!D41="","",'NOFA #2022-4 PSH'!D41),"")))</f>
        <v/>
      </c>
    </row>
    <row r="272" spans="1:7" s="285" customFormat="1" x14ac:dyDescent="0.25">
      <c r="A272" s="285" t="s">
        <v>947</v>
      </c>
      <c r="C272" s="291" t="s">
        <v>938</v>
      </c>
      <c r="F272" s="293" t="str">
        <f>IF(AND('Project Input'!D58='Project Input'!D64,'NOFA #2022-2 LIFT Rental'!D16&lt;&gt;""),IF('NOFA #2022-2 LIFT Rental'!D61="","",'NOFA #2022-2 LIFT Rental'!D61),IF(AND('Project Input'!D58='Project Input'!D66,'NOFA #2022-3 LIFT Homeownership'!D17&lt;&gt;""),IF('NOFA #2022-3 LIFT Homeownership'!D50="","",'NOFA #2022-3 LIFT Homeownership'!D50),IF(AND('Project Input'!D58='Project Input'!D70,'NOFA #2022-5 9% LIHTC'!D25&lt;&gt;""),IF('NOFA #2022-5 9% LIHTC'!D56="","",'NOFA #2022-5 9% LIHTC'!D56),"")))</f>
        <v/>
      </c>
    </row>
    <row r="273" spans="1:7" s="291" customFormat="1" x14ac:dyDescent="0.25">
      <c r="A273" s="285" t="s">
        <v>947</v>
      </c>
      <c r="C273" s="349" t="s">
        <v>870</v>
      </c>
      <c r="F273" s="350" t="str">
        <f>IF(AND('Project Input'!D58='Project Input'!D64,'NOFA #2022-2 LIFT Rental'!D16&lt;&gt;""),IF('NOFA #2022-2 LIFT Rental'!D51="","",'NOFA #2022-2 LIFT Rental'!D51),IF(AND('Project Input'!D58='Project Input'!D66,'NOFA #2022-3 LIFT Homeownership'!D17&lt;&gt;""),IF('NOFA #2022-3 LIFT Homeownership'!D43="","",'NOFA #2022-3 LIFT Homeownership'!D43),IF(AND('Project Input'!D58='Project Input'!D68,'NOFA #2022-4 PSH'!D17&lt;&gt;""),IF('NOFA #2022-4 PSH'!D40="","",'NOFA #2022-4 PSH'!D40),IF(AND('Project Input'!D58='Project Input'!D70,'NOFA #2022-5 9% LIHTC'!D25&lt;&gt;""),IF('NOFA #2022-5 9% LIHTC'!D45="","",'NOFA #2022-5 9% LIHTC'!D45),""))))</f>
        <v/>
      </c>
      <c r="G273" s="368"/>
    </row>
    <row r="274" spans="1:7" s="285" customFormat="1" x14ac:dyDescent="0.25">
      <c r="A274" s="285" t="s">
        <v>977</v>
      </c>
      <c r="C274" s="291" t="s">
        <v>29</v>
      </c>
      <c r="F274" s="350" t="str">
        <f>IF(AND('Project Input'!D58='Project Input'!D68,'NOFA #2022-4 PSH'!D17&lt;&gt;""),IF('NOFA #2022-4 PSH'!D8="","",'NOFA #2022-4 PSH'!D8),IF(AND('Project Input'!D58='Project Input'!D70,'NOFA #2022-5 9% LIHTC'!D25&lt;&gt;""),IF('NOFA #2022-5 9% LIHTC'!D9="","",'NOFA #2022-5 9% LIHTC'!D9),""))</f>
        <v/>
      </c>
    </row>
    <row r="275" spans="1:7" s="295" customFormat="1" x14ac:dyDescent="0.25">
      <c r="A275" s="387" t="s">
        <v>975</v>
      </c>
      <c r="B275" s="387"/>
      <c r="C275" s="387"/>
      <c r="D275" s="387"/>
      <c r="E275" s="387"/>
      <c r="F275" s="387"/>
    </row>
    <row r="276" spans="1:7" x14ac:dyDescent="0.25">
      <c r="A276" s="285" t="s">
        <v>976</v>
      </c>
      <c r="C276" s="265" t="s">
        <v>955</v>
      </c>
      <c r="F276" s="273" t="str">
        <f>IF(AND('Project Input'!D58='Project Input'!D64,'NOFA #2022-2 LIFT Rental'!D16&lt;&gt;""),IF('NOFA #2022-2 LIFT Rental'!D8="","",IF('NOFA #2022-2 LIFT Rental'!D8="Urban","TRUE","")),IF(AND('Project Input'!D58='Project Input'!D66,'NOFA #2022-3 LIFT Homeownership'!D17&lt;&gt;""),IF('NOFA #2022-3 LIFT Homeownership'!D8="","",IF('NOFA #2022-3 LIFT Homeownership'!D8="Urban","TRUE","")),IF(AND('Project Input'!D58='Project Input'!D68,'NOFA #2022-4 PSH'!D17&lt;&gt;""),IF('NOFA #2022-4 PSH'!D7="","",IF('NOFA #2022-4 PSH'!D7="Urban","TRUE","")),"")))</f>
        <v/>
      </c>
    </row>
    <row r="277" spans="1:7" x14ac:dyDescent="0.25">
      <c r="A277" s="285" t="s">
        <v>963</v>
      </c>
      <c r="C277" s="265" t="s">
        <v>954</v>
      </c>
      <c r="F277" s="273" t="str">
        <f>IF(AND('Project Input'!D58='Project Input'!D64,'NOFA #2022-2 LIFT Rental'!D16&lt;&gt;""),IF('NOFA #2022-2 LIFT Rental'!D8="","",IF('NOFA #2022-2 LIFT Rental'!D8="Mid-sized Urban","TRUE","")),IF(AND('Project Input'!D58='Project Input'!D66,'NOFA #2022-3 LIFT Homeownership'!D17&lt;&gt;""),IF('NOFA #2022-3 LIFT Homeownership'!D8="","",IF('NOFA #2022-3 LIFT Homeownership'!D8="Mid-sized Urban","TRUE","")),IF(AND('Project Input'!D58='Project Input'!D68,'NOFA #2022-4 PSH'!D17&lt;&gt;""),IF('NOFA #2022-4 PSH'!D7="","",IF('NOFA #2022-4 PSH'!D7="Mid-sized Urban","TRUE","")),"")))</f>
        <v/>
      </c>
    </row>
    <row r="278" spans="1:7" s="285" customFormat="1" x14ac:dyDescent="0.25">
      <c r="A278" s="285" t="s">
        <v>963</v>
      </c>
      <c r="C278" s="285" t="s">
        <v>953</v>
      </c>
      <c r="F278" s="293" t="str">
        <f>IF(AND('Project Input'!D58='Project Input'!D64,'NOFA #2022-2 LIFT Rental'!D16&lt;&gt;""),IF('NOFA #2022-2 LIFT Rental'!D8="","",IF('NOFA #2022-2 LIFT Rental'!D8="Rural","TRUE","")),IF(AND('Project Input'!D58='Project Input'!D66,'NOFA #2022-3 LIFT Homeownership'!D17&lt;&gt;""),IF('NOFA #2022-3 LIFT Homeownership'!D8="","",IF('NOFA #2022-3 LIFT Homeownership'!D8="Rural","TRUE","")),IF(AND('Project Input'!D58='Project Input'!D68,'NOFA #2022-4 PSH'!D17&lt;&gt;""),IF('NOFA #2022-4 PSH'!D7="","",IF('NOFA #2022-4 PSH'!D7="Rural","TRUE","")),"")))</f>
        <v/>
      </c>
    </row>
    <row r="279" spans="1:7" s="285" customFormat="1" x14ac:dyDescent="0.25">
      <c r="A279" s="285" t="s">
        <v>976</v>
      </c>
      <c r="C279" s="285" t="s">
        <v>958</v>
      </c>
      <c r="F279" s="293" t="str">
        <f>IF(AND('Project Input'!D58='Project Input'!D64,'NOFA #2022-2 LIFT Rental'!D16&lt;&gt;""),IF('NOFA #2022-2 LIFT Rental'!D9="","",'NOFA #2022-2 LIFT Rental'!D9),IF(AND('Project Input'!D58='Project Input'!D66,'NOFA #2022-3 LIFT Homeownership'!D17&lt;&gt;""),IF('NOFA #2022-3 LIFT Homeownership'!D9="","",'NOFA #2022-3 LIFT Homeownership'!D9),IF(AND('Project Input'!D58='Project Input'!D68,'NOFA #2022-4 PSH'!D17&lt;&gt;""),IF('NOFA #2022-4 PSH'!D13="","",'NOFA #2022-4 PSH'!D13),"")))</f>
        <v/>
      </c>
    </row>
    <row r="280" spans="1:7" s="285" customFormat="1" x14ac:dyDescent="0.25">
      <c r="A280" s="285" t="s">
        <v>978</v>
      </c>
      <c r="C280" s="291" t="s">
        <v>905</v>
      </c>
      <c r="D280" s="291"/>
      <c r="E280" s="291"/>
      <c r="F280" s="293" t="str">
        <f>IF(AND('Project Input'!D58='Project Input'!D64,'NOFA #2022-2 LIFT Rental'!D16&lt;&gt;""),IF('NOFA #2022-2 LIFT Rental'!D10="","",'NOFA #2022-2 LIFT Rental'!D10),IF(AND('Project Input'!D58='Project Input'!D66,'NOFA #2022-3 LIFT Homeownership'!D17&lt;&gt;""),IF('NOFA #2022-3 LIFT Homeownership'!D10="","",'NOFA #2022-3 LIFT Homeownership'!D10),IF(AND('Project Input'!D58='Project Input'!D70,'NOFA #2022-5 9% LIHTC'!D25&lt;&gt;""),IF('NOFA #2022-5 9% LIHTC'!D18="","",'NOFA #2022-5 9% LIHTC'!D18),"")))</f>
        <v/>
      </c>
    </row>
    <row r="281" spans="1:7" s="285" customFormat="1" x14ac:dyDescent="0.25">
      <c r="A281" s="285" t="s">
        <v>963</v>
      </c>
      <c r="C281" s="285" t="s">
        <v>959</v>
      </c>
      <c r="F281" s="345" t="str">
        <f>IF(AND('Project Input'!D58='Project Input'!D64,'NOFA #2022-2 LIFT Rental'!D16&lt;&gt;""),'NOFA #2022-2 LIFT Rental'!D25,IF(AND('Project Input'!D58='Project Input'!D60,'NOFA #2022-3 LIFT Homeownership'!D17&lt;&gt;""),'NOFA #2022-3 LIFT Homeownership'!D23,""))</f>
        <v/>
      </c>
    </row>
    <row r="282" spans="1:7" s="285" customFormat="1" x14ac:dyDescent="0.25">
      <c r="A282" s="285" t="s">
        <v>963</v>
      </c>
      <c r="C282" s="285" t="s">
        <v>703</v>
      </c>
      <c r="F282" s="346" t="str">
        <f>IF(AND('Project Input'!D58='Project Input'!D64,'NOFA #2022-2 LIFT Rental'!D16&lt;&gt;""),'NOFA #2022-2 LIFT Rental'!D41,IF(AND('Project Input'!D58='Project Input'!D60,'NOFA #2022-3 LIFT Homeownership'!D17&lt;&gt;""),'NOFA #2022-3 LIFT Homeownership'!D33,""))</f>
        <v/>
      </c>
    </row>
    <row r="283" spans="1:7" s="285" customFormat="1" x14ac:dyDescent="0.25">
      <c r="A283" s="285" t="s">
        <v>963</v>
      </c>
      <c r="C283" s="285" t="s">
        <v>940</v>
      </c>
      <c r="F283" s="347" t="str">
        <f>IF(AND('Project Input'!D58='Project Input'!D64,'NOFA #2022-2 LIFT Rental'!D16&lt;&gt;""),'NOFA #2022-2 LIFT Rental'!D42,IF(AND('Project Input'!D58='Project Input'!D60,'NOFA #2022-3 LIFT Homeownership'!D17&lt;&gt;""),'NOFA #2022-3 LIFT Homeownership'!D34,""))</f>
        <v/>
      </c>
    </row>
    <row r="284" spans="1:7" s="285" customFormat="1" x14ac:dyDescent="0.25">
      <c r="A284" s="285" t="s">
        <v>963</v>
      </c>
      <c r="C284" s="285" t="s">
        <v>939</v>
      </c>
      <c r="F284" s="312" t="str">
        <f>IF(AND('Project Input'!D58='Project Input'!D64,'NOFA #2022-2 LIFT Rental'!D16&lt;&gt;""),'NOFA #2022-2 LIFT Rental'!D43,IF(AND('Project Input'!D58='Project Input'!D66,'NOFA #2022-3 LIFT Homeownership'!D17&lt;&gt;""),'NOFA #2022-3 LIFT Homeownership'!D35,""))</f>
        <v/>
      </c>
    </row>
    <row r="285" spans="1:7" x14ac:dyDescent="0.25">
      <c r="A285" s="265" t="s">
        <v>941</v>
      </c>
      <c r="C285" s="265" t="s">
        <v>942</v>
      </c>
      <c r="F285" s="344" t="str">
        <f>IFERROR(IF('NOFA #2022-2 LIFT Rental'!D29="","",'NOFA #2022-2 LIFT Rental'!D29),"")</f>
        <v/>
      </c>
      <c r="G285" s="285"/>
    </row>
    <row r="286" spans="1:7" s="285" customFormat="1" x14ac:dyDescent="0.25">
      <c r="A286" s="285" t="s">
        <v>941</v>
      </c>
      <c r="C286" s="285" t="s">
        <v>866</v>
      </c>
      <c r="F286" s="343" t="str">
        <f>IFERROR(IF('NOFA #2022-2 LIFT Rental'!D37="","",'NOFA #2022-2 LIFT Rental'!D37),"")</f>
        <v/>
      </c>
    </row>
    <row r="287" spans="1:7" s="285" customFormat="1" hidden="1" x14ac:dyDescent="0.25">
      <c r="A287" s="285" t="s">
        <v>77</v>
      </c>
      <c r="C287" s="285" t="s">
        <v>699</v>
      </c>
      <c r="F287" s="293"/>
      <c r="G287" s="285" t="s">
        <v>937</v>
      </c>
    </row>
    <row r="288" spans="1:7" s="285" customFormat="1" hidden="1" x14ac:dyDescent="0.25">
      <c r="A288" s="285" t="s">
        <v>77</v>
      </c>
      <c r="B288" s="285" t="s">
        <v>76</v>
      </c>
      <c r="C288" s="308" t="s">
        <v>489</v>
      </c>
      <c r="F288" s="293"/>
      <c r="G288" s="285" t="s">
        <v>937</v>
      </c>
    </row>
    <row r="289" spans="1:7" s="285" customFormat="1" hidden="1" x14ac:dyDescent="0.25">
      <c r="A289" s="285" t="s">
        <v>77</v>
      </c>
      <c r="B289" s="285" t="s">
        <v>76</v>
      </c>
      <c r="C289" s="308" t="s">
        <v>77</v>
      </c>
      <c r="F289" s="293"/>
      <c r="G289" s="285" t="s">
        <v>937</v>
      </c>
    </row>
    <row r="290" spans="1:7" s="285" customFormat="1" hidden="1" x14ac:dyDescent="0.25">
      <c r="A290" s="285" t="s">
        <v>77</v>
      </c>
      <c r="B290" s="285" t="s">
        <v>76</v>
      </c>
      <c r="C290" s="308" t="s">
        <v>79</v>
      </c>
      <c r="F290" s="293"/>
      <c r="G290" s="285" t="s">
        <v>937</v>
      </c>
    </row>
    <row r="291" spans="1:7" s="285" customFormat="1" hidden="1" x14ac:dyDescent="0.25">
      <c r="A291" s="285" t="s">
        <v>77</v>
      </c>
      <c r="B291" s="285" t="s">
        <v>76</v>
      </c>
      <c r="C291" s="308" t="s">
        <v>78</v>
      </c>
      <c r="F291" s="293"/>
      <c r="G291" s="285" t="s">
        <v>937</v>
      </c>
    </row>
    <row r="292" spans="1:7" s="285" customFormat="1" hidden="1" x14ac:dyDescent="0.25">
      <c r="A292" s="285" t="s">
        <v>77</v>
      </c>
      <c r="B292" s="285" t="s">
        <v>76</v>
      </c>
      <c r="C292" s="285" t="s">
        <v>651</v>
      </c>
      <c r="F292" s="293"/>
      <c r="G292" s="285" t="s">
        <v>937</v>
      </c>
    </row>
    <row r="293" spans="1:7" s="285" customFormat="1" hidden="1" x14ac:dyDescent="0.25">
      <c r="A293" s="285" t="s">
        <v>77</v>
      </c>
      <c r="C293" s="308" t="s">
        <v>698</v>
      </c>
      <c r="F293" s="293"/>
      <c r="G293" s="285" t="s">
        <v>937</v>
      </c>
    </row>
    <row r="294" spans="1:7" s="285" customFormat="1" hidden="1" x14ac:dyDescent="0.25">
      <c r="A294" s="285" t="s">
        <v>77</v>
      </c>
      <c r="C294" s="308" t="s">
        <v>705</v>
      </c>
      <c r="F294" s="293"/>
      <c r="G294" s="285" t="s">
        <v>937</v>
      </c>
    </row>
    <row r="295" spans="1:7" s="285" customFormat="1" hidden="1" x14ac:dyDescent="0.25">
      <c r="A295" s="285" t="s">
        <v>77</v>
      </c>
      <c r="C295" s="307" t="s">
        <v>697</v>
      </c>
      <c r="F295" s="293"/>
      <c r="G295" s="285" t="s">
        <v>937</v>
      </c>
    </row>
    <row r="296" spans="1:7" s="285" customFormat="1" hidden="1" x14ac:dyDescent="0.25">
      <c r="A296" s="285" t="s">
        <v>77</v>
      </c>
      <c r="C296" s="307" t="s">
        <v>762</v>
      </c>
      <c r="F296" s="293"/>
      <c r="G296" s="285" t="s">
        <v>937</v>
      </c>
    </row>
    <row r="297" spans="1:7" s="309" customFormat="1" hidden="1" x14ac:dyDescent="0.25">
      <c r="A297" s="309" t="s">
        <v>941</v>
      </c>
      <c r="C297" s="310" t="s">
        <v>830</v>
      </c>
      <c r="F297" s="311" t="str">
        <f>IF('NOFA #2022-2 LIFT Rental'!D45="","",'NOFA #2022-2 LIFT Rental'!D45)</f>
        <v/>
      </c>
      <c r="G297" s="309" t="s">
        <v>937</v>
      </c>
    </row>
    <row r="298" spans="1:7" s="309" customFormat="1" hidden="1" x14ac:dyDescent="0.25">
      <c r="A298" s="309" t="s">
        <v>941</v>
      </c>
      <c r="C298" s="310" t="s">
        <v>852</v>
      </c>
      <c r="F298" s="311" t="str">
        <f>IF('NOFA #2022-2 LIFT Rental'!D47="","",'NOFA #2022-2 LIFT Rental'!D47)</f>
        <v/>
      </c>
      <c r="G298" s="309" t="s">
        <v>937</v>
      </c>
    </row>
    <row r="299" spans="1:7" s="291" customFormat="1" x14ac:dyDescent="0.25">
      <c r="A299" s="291" t="s">
        <v>975</v>
      </c>
      <c r="C299" s="349" t="s">
        <v>979</v>
      </c>
      <c r="F299" s="343" t="str">
        <f>IF(AND('Project Input'!D58='Project Input'!D64,'NOFA #2022-2 LIFT Rental'!D16&lt;&gt;""),'NOFA #2022-2 LIFT Rental'!E41,IF(AND('Project Input'!D58='Project Input'!D66,'NOFA #2022-3 LIFT Homeownership'!D17&lt;&gt;""),'NOFA #2022-3 LIFT Homeownership'!E33,""))</f>
        <v/>
      </c>
    </row>
    <row r="300" spans="1:7" s="291" customFormat="1" x14ac:dyDescent="0.25">
      <c r="A300" s="291" t="s">
        <v>941</v>
      </c>
      <c r="C300" s="349" t="s">
        <v>872</v>
      </c>
      <c r="F300" s="293" t="str">
        <f>IF('NOFA #2022-2 LIFT Rental'!D56="","",'NOFA #2022-2 LIFT Rental'!D56)</f>
        <v/>
      </c>
    </row>
    <row r="301" spans="1:7" s="291" customFormat="1" hidden="1" x14ac:dyDescent="0.25">
      <c r="A301" s="291" t="s">
        <v>967</v>
      </c>
      <c r="C301" s="349" t="s">
        <v>830</v>
      </c>
      <c r="F301" s="293" t="str">
        <f>IF('NOFA #2022-3 LIFT Homeownership'!D37="","",'NOFA #2022-3 LIFT Homeownership'!D37)</f>
        <v/>
      </c>
      <c r="G301" s="291" t="s">
        <v>937</v>
      </c>
    </row>
    <row r="302" spans="1:7" s="295" customFormat="1" x14ac:dyDescent="0.25">
      <c r="A302" s="387" t="s">
        <v>695</v>
      </c>
      <c r="B302" s="387"/>
      <c r="C302" s="387"/>
      <c r="D302" s="387"/>
      <c r="E302" s="387"/>
      <c r="F302" s="387"/>
    </row>
    <row r="303" spans="1:7" s="285" customFormat="1" x14ac:dyDescent="0.25">
      <c r="A303" s="285" t="s">
        <v>695</v>
      </c>
      <c r="B303" s="291"/>
      <c r="C303" s="340" t="s">
        <v>706</v>
      </c>
      <c r="F303" s="345" t="str">
        <f>IF('NOFA #2022-4 PSH'!D25="","",'NOFA #2022-4 PSH'!D25)</f>
        <v>-</v>
      </c>
    </row>
    <row r="304" spans="1:7" s="285" customFormat="1" x14ac:dyDescent="0.25">
      <c r="A304" s="285" t="s">
        <v>695</v>
      </c>
      <c r="B304" s="291"/>
      <c r="C304" s="349" t="s">
        <v>1022</v>
      </c>
      <c r="F304" s="366" t="str">
        <f>IF('NOFA #2022-4 PSH'!D9="","",'NOFA #2022-4 PSH'!D9)</f>
        <v/>
      </c>
    </row>
    <row r="305" spans="1:27" s="291" customFormat="1" x14ac:dyDescent="0.25">
      <c r="A305" s="291" t="s">
        <v>695</v>
      </c>
      <c r="C305" s="187" t="s">
        <v>880</v>
      </c>
      <c r="F305" s="293" t="str">
        <f>IF('NOFA #2022-4 PSH'!D29="","",'NOFA #2022-4 PSH'!D29)</f>
        <v/>
      </c>
    </row>
    <row r="306" spans="1:27" s="291" customFormat="1" x14ac:dyDescent="0.25">
      <c r="A306" s="291" t="s">
        <v>695</v>
      </c>
      <c r="C306" s="141" t="s">
        <v>879</v>
      </c>
      <c r="F306" s="293" t="str">
        <f>IF('NOFA #2022-4 PSH'!D30="","",'NOFA #2022-4 PSH'!D30)</f>
        <v/>
      </c>
    </row>
    <row r="307" spans="1:27" s="291" customFormat="1" x14ac:dyDescent="0.25">
      <c r="A307" s="291" t="s">
        <v>695</v>
      </c>
      <c r="C307" s="141" t="s">
        <v>911</v>
      </c>
      <c r="F307" s="293" t="str">
        <f>IF('NOFA #2022-4 PSH'!D31="","",'NOFA #2022-4 PSH'!D31)</f>
        <v/>
      </c>
      <c r="AA307" s="265"/>
    </row>
    <row r="308" spans="1:27" s="291" customFormat="1" x14ac:dyDescent="0.25">
      <c r="A308" s="291" t="s">
        <v>695</v>
      </c>
      <c r="C308" s="141" t="s">
        <v>969</v>
      </c>
      <c r="F308" s="293" t="str">
        <f>IF('NOFA #2022-4 PSH'!D32="","",'NOFA #2022-4 PSH'!D32)</f>
        <v/>
      </c>
    </row>
    <row r="309" spans="1:27" s="285" customFormat="1" x14ac:dyDescent="0.25">
      <c r="A309" s="285" t="s">
        <v>695</v>
      </c>
      <c r="C309" s="291" t="s">
        <v>960</v>
      </c>
      <c r="D309" s="338"/>
      <c r="F309" s="293" t="str">
        <f>IF('NOFA #2022-4 PSH'!D46="","",'NOFA #2022-4 PSH'!D46)</f>
        <v/>
      </c>
    </row>
    <row r="310" spans="1:27" s="295" customFormat="1" x14ac:dyDescent="0.25">
      <c r="A310" s="387" t="s">
        <v>974</v>
      </c>
      <c r="B310" s="387"/>
      <c r="C310" s="387"/>
      <c r="D310" s="387"/>
      <c r="E310" s="387"/>
      <c r="F310" s="387"/>
    </row>
    <row r="311" spans="1:27" x14ac:dyDescent="0.25">
      <c r="A311" s="265" t="s">
        <v>916</v>
      </c>
      <c r="C311" s="265" t="s">
        <v>935</v>
      </c>
      <c r="F311" s="273" t="b">
        <f>IF('NOFA #2022-5 9% LIHTC'!D13="","",'NOFA #2022-5 9% LIHTC'!D13)</f>
        <v>1</v>
      </c>
    </row>
    <row r="312" spans="1:27" x14ac:dyDescent="0.25">
      <c r="A312" s="265" t="s">
        <v>916</v>
      </c>
      <c r="C312" s="265" t="s">
        <v>934</v>
      </c>
      <c r="F312" s="273" t="b">
        <f>IF('NOFA #2022-5 9% LIHTC'!D14="","",'NOFA #2022-5 9% LIHTC'!D14)</f>
        <v>0</v>
      </c>
    </row>
    <row r="313" spans="1:27" x14ac:dyDescent="0.25">
      <c r="A313" s="265" t="s">
        <v>916</v>
      </c>
      <c r="C313" s="265" t="s">
        <v>933</v>
      </c>
      <c r="F313" s="273" t="b">
        <f>IF('NOFA #2022-5 9% LIHTC'!D15="","",'NOFA #2022-5 9% LIHTC'!D15)</f>
        <v>0</v>
      </c>
    </row>
    <row r="314" spans="1:27" x14ac:dyDescent="0.25">
      <c r="A314" s="265" t="s">
        <v>916</v>
      </c>
      <c r="C314" s="265" t="s">
        <v>932</v>
      </c>
      <c r="F314" s="273" t="b">
        <f>IF('NOFA #2022-5 9% LIHTC'!D16="","",'NOFA #2022-5 9% LIHTC'!D16)</f>
        <v>0</v>
      </c>
    </row>
    <row r="315" spans="1:27" x14ac:dyDescent="0.25">
      <c r="A315" s="265" t="s">
        <v>916</v>
      </c>
      <c r="C315" s="265" t="s">
        <v>931</v>
      </c>
      <c r="F315" s="273" t="b">
        <f>IF('NOFA #2022-5 9% LIHTC'!D17="","",'NOFA #2022-5 9% LIHTC'!D17)</f>
        <v>1</v>
      </c>
    </row>
    <row r="316" spans="1:27" x14ac:dyDescent="0.25">
      <c r="A316" s="265" t="s">
        <v>916</v>
      </c>
      <c r="C316" s="265" t="s">
        <v>930</v>
      </c>
      <c r="F316" s="273" t="b">
        <f>IF('NOFA #2022-5 9% LIHTC'!D19="","",'NOFA #2022-5 9% LIHTC'!D19)</f>
        <v>0</v>
      </c>
    </row>
    <row r="317" spans="1:27" x14ac:dyDescent="0.25">
      <c r="A317" s="265" t="s">
        <v>916</v>
      </c>
      <c r="C317" s="265" t="s">
        <v>929</v>
      </c>
      <c r="F317" s="273" t="b">
        <f>IF('NOFA #2022-5 9% LIHTC'!D20="","",'NOFA #2022-5 9% LIHTC'!D20)</f>
        <v>0</v>
      </c>
    </row>
    <row r="318" spans="1:27" hidden="1" x14ac:dyDescent="0.25">
      <c r="A318" s="265" t="s">
        <v>916</v>
      </c>
      <c r="C318" s="265" t="s">
        <v>928</v>
      </c>
      <c r="F318" s="273" t="str">
        <f>IF('NOFA #2022-5 9% LIHTC'!D35="","",'NOFA #2022-5 9% LIHTC'!D35)</f>
        <v>FALSE</v>
      </c>
      <c r="G318" s="265" t="s">
        <v>937</v>
      </c>
    </row>
    <row r="319" spans="1:27" s="295" customFormat="1" x14ac:dyDescent="0.25">
      <c r="A319" s="294" t="s">
        <v>765</v>
      </c>
      <c r="F319" s="296"/>
    </row>
    <row r="320" spans="1:27" x14ac:dyDescent="0.25">
      <c r="A320" s="265" t="s">
        <v>916</v>
      </c>
      <c r="C320" s="265" t="s">
        <v>75</v>
      </c>
      <c r="F320" s="273" t="str">
        <f>IF('NOFA #2022-5 9% LIHTC'!D62="","",'NOFA #2022-5 9% LIHTC'!D62)</f>
        <v/>
      </c>
    </row>
    <row r="321" spans="1:6" x14ac:dyDescent="0.25">
      <c r="A321" s="265" t="s">
        <v>916</v>
      </c>
      <c r="C321" s="265" t="s">
        <v>926</v>
      </c>
      <c r="F321" s="273" t="str">
        <f>IF('NOFA #2022-5 9% LIHTC'!D63="","",'NOFA #2022-5 9% LIHTC'!D63)</f>
        <v/>
      </c>
    </row>
    <row r="322" spans="1:6" x14ac:dyDescent="0.25">
      <c r="A322" s="265" t="s">
        <v>916</v>
      </c>
      <c r="C322" s="265" t="s">
        <v>925</v>
      </c>
      <c r="F322" s="273" t="str">
        <f>IF('NOFA #2022-5 9% LIHTC'!D68="","",'NOFA #2022-5 9% LIHTC'!D68)</f>
        <v/>
      </c>
    </row>
    <row r="323" spans="1:6" x14ac:dyDescent="0.25">
      <c r="A323" s="265" t="s">
        <v>916</v>
      </c>
      <c r="C323" s="265" t="s">
        <v>924</v>
      </c>
      <c r="F323" s="273" t="str">
        <f>IF('NOFA #2022-5 9% LIHTC'!D69="","",'NOFA #2022-5 9% LIHTC'!D69)</f>
        <v/>
      </c>
    </row>
    <row r="324" spans="1:6" x14ac:dyDescent="0.25">
      <c r="A324" s="265" t="s">
        <v>916</v>
      </c>
      <c r="C324" s="265" t="s">
        <v>923</v>
      </c>
      <c r="F324" s="273" t="str">
        <f>IF('NOFA #2022-5 9% LIHTC'!D70="","",'NOFA #2022-5 9% LIHTC'!D70)</f>
        <v/>
      </c>
    </row>
    <row r="325" spans="1:6" x14ac:dyDescent="0.25">
      <c r="A325" s="265" t="s">
        <v>916</v>
      </c>
      <c r="C325" s="265" t="s">
        <v>922</v>
      </c>
      <c r="F325" s="273" t="str">
        <f>IF('NOFA #2022-5 9% LIHTC'!D75="","",'NOFA #2022-5 9% LIHTC'!D75)</f>
        <v/>
      </c>
    </row>
    <row r="326" spans="1:6" s="267" customFormat="1" x14ac:dyDescent="0.25">
      <c r="A326" s="267" t="s">
        <v>916</v>
      </c>
      <c r="C326" s="267" t="s">
        <v>921</v>
      </c>
      <c r="F326" s="275" t="b">
        <f>IF('NOFA #2022-5 9% LIHTC'!D76="","",'NOFA #2022-5 9% LIHTC'!D76)</f>
        <v>1</v>
      </c>
    </row>
    <row r="327" spans="1:6" s="267" customFormat="1" x14ac:dyDescent="0.25">
      <c r="A327" s="268" t="s">
        <v>93</v>
      </c>
      <c r="F327" s="275" t="str">
        <f>IF('NOFA #2022-5 9% LIHTC'!D73="","",'NOFA #2022-5 9% LIHTC'!D73)</f>
        <v/>
      </c>
    </row>
    <row r="328" spans="1:6" x14ac:dyDescent="0.25">
      <c r="A328" s="265" t="s">
        <v>916</v>
      </c>
      <c r="C328" s="265" t="s">
        <v>920</v>
      </c>
      <c r="F328" s="273" t="str">
        <f>IF('NOFA #2022-5 9% LIHTC'!D85="","",'NOFA #2022-5 9% LIHTC'!D85)</f>
        <v/>
      </c>
    </row>
    <row r="329" spans="1:6" x14ac:dyDescent="0.25">
      <c r="A329" s="265" t="s">
        <v>916</v>
      </c>
      <c r="C329" s="265" t="s">
        <v>919</v>
      </c>
      <c r="F329" s="273" t="str">
        <f>IF('NOFA #2022-5 9% LIHTC'!D90="","",'NOFA #2022-5 9% LIHTC'!D90)</f>
        <v/>
      </c>
    </row>
    <row r="330" spans="1:6" x14ac:dyDescent="0.25">
      <c r="A330" s="265" t="s">
        <v>916</v>
      </c>
      <c r="C330" s="265" t="s">
        <v>918</v>
      </c>
      <c r="F330" s="273" t="str">
        <f>IF('NOFA #2022-5 9% LIHTC'!D91="","",'NOFA #2022-5 9% LIHTC'!D91)</f>
        <v/>
      </c>
    </row>
    <row r="331" spans="1:6" x14ac:dyDescent="0.25">
      <c r="A331" s="265" t="s">
        <v>916</v>
      </c>
      <c r="C331" s="265" t="s">
        <v>917</v>
      </c>
      <c r="F331" s="273" t="str">
        <f>IF('NOFA #2022-5 9% LIHTC'!D92="","",'NOFA #2022-5 9% LIHTC'!D92)</f>
        <v/>
      </c>
    </row>
    <row r="332" spans="1:6" s="266" customFormat="1" ht="15.75" thickBot="1" x14ac:dyDescent="0.3">
      <c r="A332" s="266" t="s">
        <v>916</v>
      </c>
      <c r="C332" s="266" t="s">
        <v>915</v>
      </c>
      <c r="F332" s="280" t="str">
        <f>IF('NOFA #2022-5 9% LIHTC'!D97="","",'NOFA #2022-5 9% LIHTC'!D97)</f>
        <v/>
      </c>
    </row>
  </sheetData>
  <sheetProtection algorithmName="SHA-512" hashValue="RGod7pRJ5Tr91mwdSUJX30AOQS3k+se4MyACziwKHEJ7e9in2+M8Q4591M1u2kVC7CCDPN2j5qQZIYIn58lHcw==" saltValue="k8C9G6qybxtDqTDEVq6YzA==" spinCount="100000" sheet="1" objects="1" scenarios="1"/>
  <mergeCells count="4">
    <mergeCell ref="A258:F258"/>
    <mergeCell ref="A275:F275"/>
    <mergeCell ref="A302:F302"/>
    <mergeCell ref="A310:F310"/>
  </mergeCells>
  <dataValidations count="11">
    <dataValidation type="list" errorStyle="warning" showInputMessage="1" showErrorMessage="1" errorTitle="SmartDox" error="The value you entered for the dropdown is not valid." sqref="F242 F239 F254 F251 F248 F245 F173 F170 F167 F164 F161 F158 F236 F155 F233 F230 F227 F224 F221 F218 F215 F212 F209 F206 F152 F203 F200 F197 F194 F191 F188 F185 F182 F179 F176 F149" xr:uid="{5415FD51-E38B-4045-8285-2D80D133D12A}">
      <formula1>SD_D_PL_TCUnitMixType_Name</formula1>
    </dataValidation>
    <dataValidation type="list" errorStyle="warning" showInputMessage="1" showErrorMessage="1" errorTitle="SmartDox" error="The value you entered for the dropdown is not valid." sqref="F256 F241 F244 F253 F250 F247 F175 F172 F169 F166 F163 F160 F238 F157 F235 F232 F229 F226 F223 F220 F217 F214 F211 F208 F154 F205 F202 F199 F196 F193 F190 F187 F184 F181 F178 F151" xr:uid="{7D0948B4-0B08-452B-AF50-56920609B4BA}">
      <formula1>SD_D_PL_IncomeTarget_Name</formula1>
    </dataValidation>
    <dataValidation type="list" errorStyle="warning" showInputMessage="1" showErrorMessage="1" errorTitle="SmartDox" error="The value you entered for the dropdown is not valid." sqref="F27 F75 F63 F51 F39 F15 F10" xr:uid="{E296152B-4A1D-4F59-AC92-56FB82056786}">
      <formula1>SD_D_PL_Jurisdiction_Name</formula1>
    </dataValidation>
    <dataValidation type="list" errorStyle="warning" showInputMessage="1" showErrorMessage="1" errorTitle="SmartDox" error="The value you entered for the dropdown is not valid." sqref="F18" xr:uid="{394934BB-811B-4D01-AD4D-79B745D9E74E}">
      <formula1>SD_D_PL_UDF_258_Name</formula1>
    </dataValidation>
    <dataValidation type="list" errorStyle="warning" showInputMessage="1" showErrorMessage="1" errorTitle="SmartDox" error="The value you entered for the dropdown is not valid." sqref="F19" xr:uid="{67185D52-4CC7-4356-86DE-DE24756C318D}">
      <formula1>SD_D_PL_UDF_259_Name</formula1>
    </dataValidation>
    <dataValidation type="list" errorStyle="warning" showInputMessage="1" showErrorMessage="1" errorTitle="SmartDox" error="The value you entered for the dropdown is not valid." sqref="F20" xr:uid="{7ADDFDBE-4F7B-4178-94FF-3C80717348FA}">
      <formula1>SD_D_PL_UDF_460_Name</formula1>
    </dataValidation>
    <dataValidation type="list" errorStyle="warning" showInputMessage="1" showErrorMessage="1" errorTitle="SmartDox" error="The value you entered for the dropdown is not valid." sqref="F274" xr:uid="{4E9F6EDC-B561-41E8-B31C-93C4ADCA8094}">
      <formula1>SD_D_PL_UDF_491_Name</formula1>
    </dataValidation>
    <dataValidation type="list" errorStyle="warning" showInputMessage="1" showErrorMessage="1" errorTitle="SmartDox" error="The value you entered for the dropdown is not valid." sqref="F89 F144 F133 F122 F111 F100" xr:uid="{DBFB2674-1670-4CE4-872C-8DA8CF6F3645}">
      <formula1>SD_D_PL_State_Name</formula1>
    </dataValidation>
    <dataValidation type="list" errorStyle="warning" showInputMessage="1" showErrorMessage="1" errorTitle="SmartDox" error="The value you entered for the dropdown is not valid." sqref="F83 F138 F127 F116 F105 F94" xr:uid="{793A3792-649D-486B-BCD5-272E89EF92C3}">
      <formula1>SD_D_PL_EntityCompanyOrIndividual_Name</formula1>
    </dataValidation>
    <dataValidation type="list" errorStyle="warning" showInputMessage="1" showErrorMessage="1" errorTitle="SmartDox" error="The value you entered for the dropdown is not valid." sqref="F84 F139 F128 F117 F106 F95" xr:uid="{172D52DE-6E81-4920-8FFE-A7FA11B6D775}">
      <formula1>SD_D_PL_DealEntityRole_Name</formula1>
    </dataValidation>
    <dataValidation type="list" errorStyle="warning" showInputMessage="1" showErrorMessage="1" errorTitle="SmartDox" error="The value you entered for the dropdown is not valid." sqref="F273" xr:uid="{44FAE284-56B4-4714-9099-F491B7B58816}">
      <formula1>SD_D_PL_UDF_560_Name</formula1>
    </dataValidation>
  </dataValidations>
  <pageMargins left="0.7" right="0.7" top="0.75" bottom="0.75" header="0.3" footer="0.3"/>
  <pageSetup orientation="portrait" verticalDpi="36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88C2-2850-4279-8EA3-B74AF3BC4CFE}">
  <sheetPr>
    <tabColor rgb="FF0070C0"/>
  </sheetPr>
  <dimension ref="A1:I65"/>
  <sheetViews>
    <sheetView zoomScale="70" zoomScaleNormal="70" zoomScaleSheetLayoutView="85" workbookViewId="0">
      <selection activeCell="A2" sqref="A2"/>
    </sheetView>
  </sheetViews>
  <sheetFormatPr defaultColWidth="10.28515625" defaultRowHeight="15" x14ac:dyDescent="0.25"/>
  <cols>
    <col min="1" max="1" width="4.7109375" style="4" customWidth="1"/>
    <col min="2" max="2" width="11" style="4" customWidth="1"/>
    <col min="3" max="3" width="46.5703125" style="4" customWidth="1"/>
    <col min="4" max="4" width="28.5703125" style="322" customWidth="1"/>
    <col min="5" max="5" width="24.140625" style="4" customWidth="1"/>
    <col min="6" max="6" width="4.42578125" style="4" customWidth="1"/>
    <col min="7" max="10" width="28.5703125" style="4" customWidth="1"/>
    <col min="11" max="11" width="17.140625" style="4" customWidth="1"/>
    <col min="12" max="12" width="34.140625" style="4" customWidth="1"/>
    <col min="13" max="13" width="19.85546875" style="4" customWidth="1"/>
    <col min="14" max="14" width="17.28515625" style="4" customWidth="1"/>
    <col min="15" max="15" width="34.28515625" style="4" customWidth="1"/>
    <col min="16" max="16" width="21.140625" style="4" customWidth="1"/>
    <col min="17" max="17" width="17.42578125" style="4" customWidth="1"/>
    <col min="18" max="18" width="34.140625" style="4" customWidth="1"/>
    <col min="19" max="19" width="23" style="4" customWidth="1"/>
    <col min="20" max="20" width="17.140625" style="4" customWidth="1"/>
    <col min="21" max="21" width="34.28515625" style="4" customWidth="1"/>
    <col min="22" max="25" width="23" style="4" customWidth="1"/>
    <col min="26" max="16384" width="10.28515625" style="4"/>
  </cols>
  <sheetData>
    <row r="1" spans="1:9" s="8" customFormat="1" ht="65.099999999999994" customHeight="1" x14ac:dyDescent="0.25">
      <c r="B1" s="63"/>
      <c r="D1" s="319"/>
    </row>
    <row r="2" spans="1:9" s="66" customFormat="1" ht="33.75" customHeight="1" x14ac:dyDescent="0.25">
      <c r="A2" s="64" t="s">
        <v>818</v>
      </c>
      <c r="B2" s="65"/>
      <c r="D2" s="318"/>
    </row>
    <row r="3" spans="1:9" s="67" customFormat="1" ht="20.100000000000001" customHeight="1" x14ac:dyDescent="0.25">
      <c r="A3" s="373" t="str">
        <f>IF('Project Input'!D10="","",'Project Input'!D10)</f>
        <v/>
      </c>
      <c r="B3" s="373"/>
      <c r="C3" s="373"/>
      <c r="D3" s="373"/>
      <c r="E3" s="373"/>
      <c r="F3" s="373"/>
      <c r="G3" s="373"/>
      <c r="H3" s="373"/>
      <c r="I3" s="373"/>
    </row>
    <row r="4" spans="1:9" s="68" customFormat="1" ht="15.75" x14ac:dyDescent="0.25">
      <c r="B4" s="69"/>
      <c r="C4" s="70"/>
      <c r="D4" s="320"/>
    </row>
    <row r="5" spans="1:9" ht="15" customHeight="1" x14ac:dyDescent="0.25">
      <c r="A5" s="8"/>
      <c r="C5" s="146"/>
      <c r="D5" s="321"/>
      <c r="E5" s="176"/>
      <c r="F5" s="176"/>
      <c r="G5" s="219"/>
      <c r="H5" s="176"/>
      <c r="I5" s="176"/>
    </row>
    <row r="6" spans="1:9" ht="15" customHeight="1" x14ac:dyDescent="0.25">
      <c r="A6" s="8"/>
      <c r="B6" s="6" t="s">
        <v>94</v>
      </c>
      <c r="F6" s="219"/>
      <c r="G6" s="219"/>
      <c r="H6" s="219"/>
      <c r="I6" s="219"/>
    </row>
    <row r="7" spans="1:9" ht="15" customHeight="1" x14ac:dyDescent="0.25">
      <c r="A7" s="8"/>
      <c r="B7" s="8"/>
      <c r="C7" s="226"/>
      <c r="D7" s="323"/>
      <c r="E7" s="8"/>
      <c r="F7" s="219"/>
      <c r="G7" s="219"/>
      <c r="H7" s="219"/>
      <c r="I7" s="219"/>
    </row>
    <row r="8" spans="1:9" ht="15" customHeight="1" x14ac:dyDescent="0.25">
      <c r="A8" s="8"/>
      <c r="B8" s="8"/>
      <c r="C8" s="8" t="s">
        <v>820</v>
      </c>
      <c r="D8" s="324"/>
      <c r="E8" s="88"/>
      <c r="F8" s="219"/>
      <c r="G8" s="219"/>
      <c r="H8" s="219"/>
      <c r="I8" s="219"/>
    </row>
    <row r="9" spans="1:9" ht="15" customHeight="1" x14ac:dyDescent="0.25">
      <c r="A9" s="8"/>
      <c r="B9" s="8"/>
      <c r="C9" s="8" t="s">
        <v>956</v>
      </c>
      <c r="D9" s="324"/>
      <c r="E9" s="8"/>
      <c r="F9" s="219"/>
      <c r="G9" s="219"/>
      <c r="H9" s="219"/>
      <c r="I9" s="219"/>
    </row>
    <row r="10" spans="1:9" ht="15" customHeight="1" x14ac:dyDescent="0.25">
      <c r="A10" s="8"/>
      <c r="B10" s="8"/>
      <c r="C10" s="8" t="s">
        <v>957</v>
      </c>
      <c r="D10" s="324"/>
      <c r="E10" s="8"/>
      <c r="F10" s="290"/>
      <c r="G10" s="290"/>
      <c r="H10" s="290"/>
      <c r="I10" s="290"/>
    </row>
    <row r="11" spans="1:9" ht="15" customHeight="1" x14ac:dyDescent="0.25">
      <c r="A11" s="8"/>
      <c r="B11" s="8"/>
      <c r="C11" s="8"/>
      <c r="D11" s="323"/>
      <c r="E11" s="8"/>
      <c r="F11" s="219"/>
      <c r="G11" s="219"/>
      <c r="H11" s="219"/>
      <c r="I11" s="219"/>
    </row>
    <row r="12" spans="1:9" ht="18" x14ac:dyDescent="0.25">
      <c r="A12" s="8"/>
      <c r="B12" s="6" t="s">
        <v>76</v>
      </c>
      <c r="C12" s="97"/>
      <c r="D12" s="323"/>
      <c r="E12" s="97"/>
      <c r="F12" s="8"/>
      <c r="G12" s="8"/>
    </row>
    <row r="13" spans="1:9" ht="18" x14ac:dyDescent="0.25">
      <c r="A13" s="8"/>
      <c r="B13" s="6"/>
      <c r="C13" s="97"/>
      <c r="D13" s="323"/>
      <c r="E13" s="97"/>
      <c r="F13" s="8"/>
      <c r="G13" s="8"/>
    </row>
    <row r="14" spans="1:9" ht="18" x14ac:dyDescent="0.25">
      <c r="A14" s="8"/>
      <c r="B14" s="6"/>
      <c r="C14" s="97" t="s">
        <v>103</v>
      </c>
      <c r="D14" s="325" t="str">
        <f>IFERROR(IF(AND(D8="Urban",D17&gt;0),(SUM('Project Input'!H49:I49)*160000)+('Project Input'!G49*130000)+('Project Input'!F49*100000)+(SUM('Project Input'!D49:E49)*60000),IF(AND(D8="Mid-Sized Urban",D17&gt;0),(SUM('Project Input'!H49:I49)*205000)+('Project Input'!G49*165000)+('Project Input'!F49*125000)+(SUM('Project Input'!D49:E49)*75000),IF(AND(D8="Rural",D17&gt;0),(SUM('Project Input'!H49:I49)*250000)+('Project Input'!G49*200000)+('Project Input'!F49*150000)+(SUM('Project Input'!D49:E49)*90000),IF(AND(OR(D8="Urban",D8="Mid-Sized Urban"),OR(D17="",D17=0)),(SUM('Project Input'!H49:I49)*270000)+('Project Input'!G49*210000)+('Project Input'!F49*150000)+(SUM('Project Input'!D49:E49)*90000),IF(AND(D8="Rural",OR(D17="",D17=0)),(SUM('Project Input'!H49:I49)*290000)+('Project Input'!G49*230000)+('Project Input'!F49*170000)+(SUM('Project Input'!D49:E49)*110000),"-"))))),"")</f>
        <v>-</v>
      </c>
      <c r="E14" s="235" t="s">
        <v>821</v>
      </c>
      <c r="F14" s="8"/>
      <c r="G14" s="8"/>
    </row>
    <row r="15" spans="1:9" x14ac:dyDescent="0.25">
      <c r="A15" s="8"/>
      <c r="C15" s="97"/>
      <c r="D15" s="326"/>
      <c r="E15" s="97"/>
      <c r="F15" s="8"/>
      <c r="G15" s="8"/>
    </row>
    <row r="16" spans="1:9" x14ac:dyDescent="0.25">
      <c r="A16" s="8"/>
      <c r="C16" s="97" t="s">
        <v>104</v>
      </c>
      <c r="D16" s="327"/>
      <c r="E16" s="149">
        <f>IFERROR(1-((D16+D19)/D14),0)</f>
        <v>0</v>
      </c>
      <c r="F16" s="236" t="s">
        <v>105</v>
      </c>
      <c r="G16" s="8"/>
    </row>
    <row r="17" spans="1:7" x14ac:dyDescent="0.25">
      <c r="A17" s="8"/>
      <c r="C17" s="97" t="s">
        <v>489</v>
      </c>
      <c r="D17" s="327"/>
      <c r="E17" s="97"/>
      <c r="F17" s="8"/>
      <c r="G17" s="8"/>
    </row>
    <row r="18" spans="1:7" x14ac:dyDescent="0.25">
      <c r="A18" s="8"/>
      <c r="C18" s="97" t="s">
        <v>980</v>
      </c>
      <c r="D18" s="327"/>
      <c r="E18" s="88" t="str">
        <f>IF(AND(D17&gt;0,OR(D18=0,D18="")),"If requesting 4% LIHTC, must also request Private Activity Bonds","")</f>
        <v/>
      </c>
      <c r="F18" s="8"/>
      <c r="G18" s="8"/>
    </row>
    <row r="19" spans="1:7" x14ac:dyDescent="0.25">
      <c r="A19" s="8"/>
      <c r="C19" s="97" t="s">
        <v>774</v>
      </c>
      <c r="D19" s="327"/>
      <c r="E19" s="97"/>
      <c r="F19" s="8"/>
      <c r="G19" s="8"/>
    </row>
    <row r="20" spans="1:7" x14ac:dyDescent="0.25">
      <c r="A20" s="8"/>
      <c r="C20" s="97" t="s">
        <v>78</v>
      </c>
      <c r="D20" s="327"/>
      <c r="E20" s="97"/>
      <c r="F20" s="8"/>
      <c r="G20" s="8"/>
    </row>
    <row r="21" spans="1:7" hidden="1" x14ac:dyDescent="0.25">
      <c r="A21" s="8"/>
      <c r="C21" s="179" t="s">
        <v>651</v>
      </c>
      <c r="D21" s="327"/>
      <c r="E21" s="97"/>
      <c r="F21" s="8"/>
      <c r="G21" s="8"/>
    </row>
    <row r="22" spans="1:7" x14ac:dyDescent="0.25">
      <c r="A22" s="8"/>
      <c r="C22" s="97"/>
      <c r="D22" s="323"/>
      <c r="E22" s="97"/>
      <c r="F22" s="8"/>
      <c r="G22" s="8"/>
    </row>
    <row r="23" spans="1:7" ht="18" x14ac:dyDescent="0.25">
      <c r="A23" s="8"/>
      <c r="B23" s="6" t="s">
        <v>854</v>
      </c>
      <c r="C23" s="97"/>
      <c r="D23" s="323"/>
      <c r="E23" s="97"/>
      <c r="F23" s="8"/>
      <c r="G23" s="8"/>
    </row>
    <row r="24" spans="1:7" ht="18" x14ac:dyDescent="0.25">
      <c r="A24" s="8"/>
      <c r="B24" s="6"/>
      <c r="C24" s="97"/>
      <c r="D24" s="323"/>
      <c r="E24" s="97"/>
      <c r="F24" s="8"/>
      <c r="G24" s="8"/>
    </row>
    <row r="25" spans="1:7" ht="18" x14ac:dyDescent="0.25">
      <c r="A25" s="8"/>
      <c r="B25" s="6"/>
      <c r="C25" s="97" t="s">
        <v>864</v>
      </c>
      <c r="D25" s="325" t="str">
        <f>IFERROR(D16/'Project Input'!J49,"")</f>
        <v/>
      </c>
      <c r="E25" s="97"/>
      <c r="F25" s="8"/>
      <c r="G25" s="8"/>
    </row>
    <row r="26" spans="1:7" x14ac:dyDescent="0.25">
      <c r="A26" s="8"/>
      <c r="C26" s="97"/>
      <c r="D26" s="328"/>
      <c r="E26" s="97"/>
      <c r="F26" s="8"/>
      <c r="G26" s="8"/>
    </row>
    <row r="27" spans="1:7" ht="18" x14ac:dyDescent="0.25">
      <c r="A27" s="8"/>
      <c r="B27" s="6" t="s">
        <v>862</v>
      </c>
      <c r="C27" s="97"/>
      <c r="D27" s="328"/>
      <c r="E27" s="97"/>
      <c r="F27" s="8"/>
      <c r="G27" s="8"/>
    </row>
    <row r="28" spans="1:7" ht="18" x14ac:dyDescent="0.25">
      <c r="A28" s="8"/>
      <c r="B28" s="6"/>
      <c r="C28" s="97"/>
      <c r="D28" s="328"/>
      <c r="E28" s="97"/>
      <c r="F28" s="8"/>
      <c r="G28" s="8"/>
    </row>
    <row r="29" spans="1:7" x14ac:dyDescent="0.25">
      <c r="A29" s="8"/>
      <c r="C29" s="97" t="s">
        <v>863</v>
      </c>
      <c r="D29" s="329" t="str">
        <f>IFERROR((('Project Input'!D49*0.25)+('Project Input'!E49*0.5)+'Project Input'!F49+('Project Input'!G49*2)+('Project Input'!H49*3)+('Project Input'!I49*4))/'Project Input'!J49,"")</f>
        <v/>
      </c>
      <c r="E29" s="97"/>
      <c r="F29" s="8"/>
      <c r="G29" s="8"/>
    </row>
    <row r="30" spans="1:7" x14ac:dyDescent="0.25">
      <c r="A30" s="8"/>
      <c r="C30" s="97"/>
      <c r="D30" s="328"/>
      <c r="E30" s="97"/>
      <c r="F30" s="8"/>
      <c r="G30" s="8"/>
    </row>
    <row r="31" spans="1:7" ht="18" x14ac:dyDescent="0.25">
      <c r="A31" s="8"/>
      <c r="B31" s="6" t="s">
        <v>860</v>
      </c>
      <c r="C31" s="97"/>
      <c r="D31" s="328"/>
      <c r="E31" s="97"/>
      <c r="F31" s="8"/>
      <c r="G31" s="8"/>
    </row>
    <row r="32" spans="1:7" x14ac:dyDescent="0.25">
      <c r="A32" s="8"/>
      <c r="C32" s="97"/>
      <c r="D32" s="328"/>
      <c r="E32" s="97"/>
      <c r="F32" s="8"/>
      <c r="G32" s="8"/>
    </row>
    <row r="33" spans="1:9" x14ac:dyDescent="0.25">
      <c r="A33" s="8"/>
      <c r="C33" s="97" t="s">
        <v>968</v>
      </c>
      <c r="D33" s="330"/>
      <c r="E33" s="97"/>
      <c r="F33" s="8"/>
      <c r="G33" s="8"/>
    </row>
    <row r="34" spans="1:9" x14ac:dyDescent="0.25">
      <c r="A34" s="8"/>
      <c r="C34" s="97"/>
      <c r="D34" s="328"/>
      <c r="E34" s="97"/>
      <c r="F34" s="8"/>
      <c r="G34" s="8"/>
    </row>
    <row r="35" spans="1:9" ht="18" x14ac:dyDescent="0.25">
      <c r="A35" s="8"/>
      <c r="B35" s="6" t="s">
        <v>865</v>
      </c>
      <c r="C35" s="97"/>
      <c r="D35" s="328"/>
      <c r="E35" s="97"/>
      <c r="F35" s="8"/>
      <c r="G35" s="8"/>
    </row>
    <row r="36" spans="1:9" x14ac:dyDescent="0.25">
      <c r="A36" s="8"/>
      <c r="C36" s="97"/>
      <c r="D36" s="328"/>
      <c r="E36" s="97"/>
      <c r="F36" s="8"/>
      <c r="G36" s="8"/>
    </row>
    <row r="37" spans="1:9" x14ac:dyDescent="0.25">
      <c r="A37" s="8"/>
      <c r="C37" s="97" t="s">
        <v>866</v>
      </c>
      <c r="D37" s="351" t="str">
        <f>IFERROR('Project Input'!J43/'Project Input'!J49,"")</f>
        <v/>
      </c>
      <c r="E37" s="97"/>
      <c r="F37" s="8"/>
      <c r="G37" s="8"/>
    </row>
    <row r="38" spans="1:9" x14ac:dyDescent="0.25">
      <c r="A38" s="8"/>
      <c r="C38" s="97"/>
      <c r="D38" s="328"/>
      <c r="E38" s="97"/>
      <c r="F38" s="8"/>
      <c r="G38" s="8"/>
    </row>
    <row r="39" spans="1:9" ht="15" customHeight="1" x14ac:dyDescent="0.25">
      <c r="A39" s="8"/>
      <c r="B39" s="6" t="s">
        <v>867</v>
      </c>
      <c r="C39" s="139"/>
      <c r="D39" s="331"/>
      <c r="E39" s="176"/>
      <c r="F39" s="219"/>
      <c r="G39" s="219"/>
      <c r="H39" s="176"/>
      <c r="I39" s="176"/>
    </row>
    <row r="40" spans="1:9" ht="15" customHeight="1" x14ac:dyDescent="0.25">
      <c r="A40" s="8"/>
      <c r="B40" s="6"/>
      <c r="C40" s="139"/>
      <c r="D40" s="331"/>
      <c r="E40" s="176"/>
      <c r="F40" s="219"/>
      <c r="G40" s="219"/>
      <c r="H40" s="176"/>
      <c r="I40" s="176"/>
    </row>
    <row r="41" spans="1:9" ht="15" customHeight="1" x14ac:dyDescent="0.25">
      <c r="A41" s="8"/>
      <c r="C41" s="191" t="s">
        <v>703</v>
      </c>
      <c r="D41" s="327"/>
      <c r="E41" s="149" t="str">
        <f>IFERROR(1-(D47/D43),"")</f>
        <v/>
      </c>
      <c r="F41" s="236" t="s">
        <v>850</v>
      </c>
      <c r="G41" s="8"/>
      <c r="H41" s="176"/>
      <c r="I41" s="176"/>
    </row>
    <row r="42" spans="1:9" ht="15" customHeight="1" x14ac:dyDescent="0.25">
      <c r="A42" s="8"/>
      <c r="C42" s="191" t="s">
        <v>853</v>
      </c>
      <c r="D42" s="362"/>
      <c r="E42" s="227"/>
      <c r="F42" s="236"/>
      <c r="G42" s="8"/>
      <c r="H42" s="232"/>
      <c r="I42" s="232"/>
    </row>
    <row r="43" spans="1:9" ht="15" customHeight="1" x14ac:dyDescent="0.25">
      <c r="A43" s="8"/>
      <c r="C43" s="164" t="s">
        <v>851</v>
      </c>
      <c r="D43" s="332" t="str">
        <f>IFERROR(D41/D42,"")</f>
        <v/>
      </c>
      <c r="E43" s="227"/>
      <c r="F43" s="219"/>
      <c r="G43" s="219"/>
      <c r="H43" s="176"/>
      <c r="I43" s="176"/>
    </row>
    <row r="44" spans="1:9" ht="15" customHeight="1" x14ac:dyDescent="0.25">
      <c r="A44" s="8"/>
      <c r="C44" s="164"/>
      <c r="D44" s="333"/>
      <c r="E44" s="227"/>
      <c r="F44" s="232"/>
      <c r="G44" s="232"/>
      <c r="H44" s="232"/>
      <c r="I44" s="232"/>
    </row>
    <row r="45" spans="1:9" ht="31.5" customHeight="1" x14ac:dyDescent="0.25">
      <c r="A45" s="8"/>
      <c r="C45" s="164" t="s">
        <v>830</v>
      </c>
      <c r="D45" s="334"/>
      <c r="E45" s="218"/>
      <c r="F45" s="218"/>
      <c r="G45" s="219"/>
      <c r="H45" s="218"/>
      <c r="I45" s="218"/>
    </row>
    <row r="46" spans="1:9" x14ac:dyDescent="0.25">
      <c r="C46" s="4" t="s">
        <v>831</v>
      </c>
    </row>
    <row r="47" spans="1:9" x14ac:dyDescent="0.25">
      <c r="C47" s="4" t="s">
        <v>852</v>
      </c>
      <c r="D47" s="332" t="str">
        <f>IFERROR(VLOOKUP(D45,'Data - RSMeans'!$A$2:$G$19,7,FALSE),"")</f>
        <v/>
      </c>
    </row>
    <row r="49" spans="1:9" ht="18" x14ac:dyDescent="0.25">
      <c r="B49" s="6" t="s">
        <v>868</v>
      </c>
    </row>
    <row r="51" spans="1:9" x14ac:dyDescent="0.25">
      <c r="C51" s="4" t="s">
        <v>870</v>
      </c>
      <c r="D51" s="335" t="str">
        <f>IFERROR(IF('Project Input'!$D$21="","",IF(OR('Project Input'!$D$21="Clackamas",'Project Input'!$D$21="Columbia",'Project Input'!$D$21="Multnomah",'Project Input'!$D$21="Washington",'Project Input'!$D$21="Yamhill"),"Region 1",IF(OR('Project Input'!$D$21="Clatsop",'Project Input'!$D$21="Tillamook",'Project Input'!$D$21="Polk",'Project Input'!$D$21="Marion",'Project Input'!$D$21="Lincoln",'Project Input'!$D$21="Benton",'Project Input'!$D$21="Lane",'Project Input'!$D$21="Coos",'Project Input'!$D$21="Douglas",'Project Input'!$D$21="Curry",'Project Input'!$D$21="Josephine",'Project Input'!$D$21="Jackson"),"Regions 2 &amp; 3","Regions 4 &amp; 5"))),"")</f>
        <v/>
      </c>
    </row>
    <row r="52" spans="1:9" ht="15" customHeight="1" x14ac:dyDescent="0.25">
      <c r="A52" s="8"/>
      <c r="C52" s="164" t="s">
        <v>869</v>
      </c>
      <c r="D52" s="336" t="str">
        <f>IFERROR(IF(D51="","",IF(D51="Region 1",0.3,IF(D51="Region 2 &amp; 3",0.2,0.2))),"")</f>
        <v/>
      </c>
      <c r="E52" s="219"/>
      <c r="F52" s="219"/>
      <c r="G52" s="219"/>
      <c r="H52" s="219"/>
      <c r="I52" s="219"/>
    </row>
    <row r="53" spans="1:9" ht="15" customHeight="1" x14ac:dyDescent="0.25">
      <c r="A53" s="8"/>
      <c r="C53" s="164"/>
      <c r="D53" s="331"/>
      <c r="E53" s="218"/>
      <c r="F53" s="218"/>
      <c r="G53" s="218"/>
      <c r="H53" s="218"/>
      <c r="I53" s="218"/>
    </row>
    <row r="54" spans="1:9" ht="15" customHeight="1" x14ac:dyDescent="0.25">
      <c r="A54" s="8"/>
      <c r="B54" s="6" t="s">
        <v>871</v>
      </c>
      <c r="C54" s="164"/>
      <c r="D54" s="331"/>
      <c r="E54" s="232"/>
      <c r="F54" s="232"/>
      <c r="G54" s="232"/>
      <c r="H54" s="232"/>
      <c r="I54" s="232"/>
    </row>
    <row r="55" spans="1:9" ht="15" customHeight="1" x14ac:dyDescent="0.25">
      <c r="A55" s="8"/>
      <c r="C55" s="164"/>
      <c r="D55" s="331"/>
      <c r="E55" s="232"/>
      <c r="F55" s="232"/>
      <c r="G55" s="232"/>
      <c r="H55" s="232"/>
      <c r="I55" s="232"/>
    </row>
    <row r="56" spans="1:9" ht="15" customHeight="1" x14ac:dyDescent="0.25">
      <c r="A56" s="8"/>
      <c r="C56" s="164" t="s">
        <v>872</v>
      </c>
      <c r="D56" s="324"/>
      <c r="E56" s="232"/>
      <c r="F56" s="232"/>
      <c r="G56" s="232"/>
      <c r="H56" s="232"/>
      <c r="I56" s="232"/>
    </row>
    <row r="57" spans="1:9" ht="15" customHeight="1" x14ac:dyDescent="0.25">
      <c r="A57" s="8"/>
      <c r="C57" s="164"/>
      <c r="D57" s="331"/>
      <c r="E57" s="232"/>
      <c r="F57" s="232"/>
      <c r="G57" s="232"/>
      <c r="H57" s="232"/>
      <c r="I57" s="232"/>
    </row>
    <row r="58" spans="1:9" ht="15" customHeight="1" x14ac:dyDescent="0.25">
      <c r="A58" s="8"/>
      <c r="B58" s="6" t="s">
        <v>873</v>
      </c>
      <c r="C58" s="164"/>
      <c r="D58" s="331"/>
      <c r="E58" s="232"/>
      <c r="F58" s="232"/>
      <c r="G58" s="232"/>
      <c r="H58" s="232"/>
      <c r="I58" s="232"/>
    </row>
    <row r="59" spans="1:9" ht="15" customHeight="1" x14ac:dyDescent="0.25">
      <c r="A59" s="8"/>
      <c r="C59" s="164"/>
      <c r="D59" s="331"/>
      <c r="E59" s="232"/>
      <c r="F59" s="232"/>
      <c r="G59" s="232"/>
      <c r="H59" s="232"/>
      <c r="I59" s="232"/>
    </row>
    <row r="60" spans="1:9" ht="15" customHeight="1" x14ac:dyDescent="0.25">
      <c r="A60" s="8"/>
      <c r="C60" s="388" t="s">
        <v>874</v>
      </c>
      <c r="D60" s="331"/>
      <c r="E60" s="232"/>
      <c r="F60" s="232"/>
      <c r="G60" s="232"/>
      <c r="H60" s="232"/>
      <c r="I60" s="232"/>
    </row>
    <row r="61" spans="1:9" ht="15" customHeight="1" x14ac:dyDescent="0.25">
      <c r="A61" s="8"/>
      <c r="C61" s="388"/>
      <c r="D61" s="324"/>
      <c r="E61" s="232"/>
      <c r="F61" s="232"/>
      <c r="G61" s="232"/>
      <c r="H61" s="232"/>
      <c r="I61" s="232"/>
    </row>
    <row r="62" spans="1:9" ht="15" customHeight="1" x14ac:dyDescent="0.25">
      <c r="A62" s="8"/>
      <c r="C62" s="388"/>
      <c r="D62" s="331"/>
      <c r="E62" s="232"/>
      <c r="F62" s="232"/>
      <c r="G62" s="232"/>
      <c r="H62" s="232"/>
      <c r="I62" s="232"/>
    </row>
    <row r="63" spans="1:9" ht="15" customHeight="1" x14ac:dyDescent="0.25">
      <c r="A63" s="8"/>
      <c r="C63" s="253"/>
      <c r="D63" s="331"/>
      <c r="E63" s="232"/>
      <c r="F63" s="232"/>
      <c r="G63" s="232"/>
      <c r="H63" s="232"/>
      <c r="I63" s="232"/>
    </row>
    <row r="64" spans="1:9" s="112" customFormat="1" ht="7.5" customHeight="1" x14ac:dyDescent="0.25">
      <c r="B64" s="113"/>
      <c r="C64" s="252"/>
      <c r="D64" s="337"/>
    </row>
    <row r="65" spans="1:4" s="66" customFormat="1" ht="33.75" customHeight="1" x14ac:dyDescent="0.25">
      <c r="A65" s="116" t="s">
        <v>400</v>
      </c>
      <c r="B65" s="65"/>
      <c r="D65" s="318"/>
    </row>
  </sheetData>
  <sheetProtection algorithmName="SHA-512" hashValue="ibd1DHarrlQpvcAkxcaM3MvTz4uQtxaNLR47Ciga9sxbO3UCvG+mtQeQca4blPUTrYt3EI4uVpnIqv2iv2hehw==" saltValue="LSHVAqyU+/Iyc1awidQeUg==" spinCount="100000" sheet="1" objects="1" scenarios="1"/>
  <dataConsolidate/>
  <mergeCells count="2">
    <mergeCell ref="A3:I3"/>
    <mergeCell ref="C60:C62"/>
  </mergeCells>
  <dataValidations count="2">
    <dataValidation type="list" allowBlank="1" showInputMessage="1" showErrorMessage="1" sqref="D61 D56 D9:D10" xr:uid="{1D7517CF-B696-4330-AF14-8CF91C870A36}">
      <formula1>"TRUE,FALSE"</formula1>
    </dataValidation>
    <dataValidation type="list" allowBlank="1" showInputMessage="1" showErrorMessage="1" sqref="D8" xr:uid="{77FBC598-B7B4-44CD-9AA0-59CF8D81F4D0}">
      <formula1>"Urban,Mid-Sized Urban,Rural"</formula1>
    </dataValidation>
  </dataValidations>
  <hyperlinks>
    <hyperlink ref="C21" r:id="rId1" xr:uid="{3D1B61EE-D871-4FD1-BA24-B03AC1E6CAB1}"/>
  </hyperlinks>
  <pageMargins left="0.7" right="0.7" top="0.75" bottom="0.75" header="0.3" footer="0.3"/>
  <pageSetup scale="2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C924D10-3CD2-48EA-BF58-EBF2391E8757}">
          <x14:formula1>
            <xm:f>'Data - RSMeans'!$A$2:$A$19</xm:f>
          </x14:formula1>
          <xm:sqref>D45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F8646-98CE-401B-8913-09553EC7A5E3}">
  <sheetPr>
    <tabColor rgb="FF0070C0"/>
  </sheetPr>
  <dimension ref="A1:I54"/>
  <sheetViews>
    <sheetView zoomScale="70" zoomScaleNormal="70" zoomScaleSheetLayoutView="85" workbookViewId="0">
      <selection activeCell="E7" sqref="E7"/>
    </sheetView>
  </sheetViews>
  <sheetFormatPr defaultColWidth="10.28515625" defaultRowHeight="15" x14ac:dyDescent="0.25"/>
  <cols>
    <col min="1" max="1" width="4.7109375" style="4" customWidth="1"/>
    <col min="2" max="2" width="11" style="4" customWidth="1"/>
    <col min="3" max="3" width="46.5703125" style="4" customWidth="1"/>
    <col min="4" max="4" width="28.5703125" style="4" customWidth="1"/>
    <col min="5" max="5" width="24.140625" style="4" customWidth="1"/>
    <col min="6" max="6" width="14.42578125" style="4" bestFit="1" customWidth="1"/>
    <col min="7" max="10" width="28.5703125" style="4" customWidth="1"/>
    <col min="11" max="11" width="17.140625" style="4" customWidth="1"/>
    <col min="12" max="12" width="34.140625" style="4" customWidth="1"/>
    <col min="13" max="13" width="19.85546875" style="4" customWidth="1"/>
    <col min="14" max="14" width="17.28515625" style="4" customWidth="1"/>
    <col min="15" max="15" width="34.28515625" style="4" customWidth="1"/>
    <col min="16" max="16" width="21.140625" style="4" customWidth="1"/>
    <col min="17" max="17" width="17.42578125" style="4" customWidth="1"/>
    <col min="18" max="18" width="34.140625" style="4" customWidth="1"/>
    <col min="19" max="19" width="23" style="4" customWidth="1"/>
    <col min="20" max="20" width="17.140625" style="4" customWidth="1"/>
    <col min="21" max="21" width="34.28515625" style="4" customWidth="1"/>
    <col min="22" max="25" width="23" style="4" customWidth="1"/>
    <col min="26" max="16384" width="10.28515625" style="4"/>
  </cols>
  <sheetData>
    <row r="1" spans="1:9" s="8" customFormat="1" ht="65.099999999999994" customHeight="1" x14ac:dyDescent="0.25">
      <c r="B1" s="63"/>
    </row>
    <row r="2" spans="1:9" s="66" customFormat="1" ht="33.75" customHeight="1" x14ac:dyDescent="0.25">
      <c r="A2" s="64" t="s">
        <v>1027</v>
      </c>
      <c r="B2" s="65"/>
    </row>
    <row r="3" spans="1:9" s="67" customFormat="1" ht="20.100000000000001" customHeight="1" x14ac:dyDescent="0.25">
      <c r="A3" s="373" t="str">
        <f>IF('Project Input'!D10="","",'Project Input'!D10)</f>
        <v/>
      </c>
      <c r="B3" s="373"/>
      <c r="C3" s="373"/>
      <c r="D3" s="373"/>
      <c r="E3" s="373"/>
      <c r="F3" s="373"/>
      <c r="G3" s="373"/>
      <c r="H3" s="373"/>
      <c r="I3" s="373"/>
    </row>
    <row r="4" spans="1:9" s="68" customFormat="1" ht="15.75" x14ac:dyDescent="0.25">
      <c r="B4" s="69"/>
      <c r="C4" s="70"/>
      <c r="D4" s="71"/>
    </row>
    <row r="5" spans="1:9" ht="15" customHeight="1" x14ac:dyDescent="0.25">
      <c r="A5" s="8"/>
      <c r="C5" s="146"/>
      <c r="D5" s="147"/>
      <c r="E5" s="233"/>
      <c r="F5" s="233"/>
      <c r="G5" s="233"/>
      <c r="H5" s="233"/>
      <c r="I5" s="233"/>
    </row>
    <row r="6" spans="1:9" ht="15" customHeight="1" x14ac:dyDescent="0.25">
      <c r="A6" s="8"/>
      <c r="B6" s="6" t="s">
        <v>94</v>
      </c>
      <c r="F6" s="233"/>
      <c r="G6" s="233"/>
      <c r="H6" s="233"/>
      <c r="I6" s="233"/>
    </row>
    <row r="7" spans="1:9" ht="15" customHeight="1" x14ac:dyDescent="0.25">
      <c r="A7" s="8"/>
      <c r="B7" s="8"/>
      <c r="C7" s="226"/>
      <c r="D7" s="35"/>
      <c r="E7" s="8"/>
      <c r="F7" s="233"/>
      <c r="G7" s="233"/>
      <c r="H7" s="233"/>
      <c r="I7" s="233"/>
    </row>
    <row r="8" spans="1:9" ht="15" customHeight="1" x14ac:dyDescent="0.25">
      <c r="A8" s="8"/>
      <c r="B8" s="8"/>
      <c r="C8" s="8" t="s">
        <v>820</v>
      </c>
      <c r="D8" s="151"/>
      <c r="E8" s="88"/>
      <c r="F8" s="233"/>
      <c r="G8" s="233"/>
      <c r="H8" s="233"/>
      <c r="I8" s="233"/>
    </row>
    <row r="9" spans="1:9" ht="15" customHeight="1" x14ac:dyDescent="0.25">
      <c r="A9" s="8"/>
      <c r="B9" s="8"/>
      <c r="C9" s="8" t="s">
        <v>956</v>
      </c>
      <c r="D9" s="151"/>
      <c r="E9" s="8"/>
      <c r="F9" s="233"/>
      <c r="G9" s="233"/>
      <c r="H9" s="233"/>
      <c r="I9" s="233"/>
    </row>
    <row r="10" spans="1:9" ht="15" customHeight="1" x14ac:dyDescent="0.25">
      <c r="A10" s="8"/>
      <c r="B10" s="8"/>
      <c r="C10" s="8" t="s">
        <v>957</v>
      </c>
      <c r="D10" s="151"/>
      <c r="E10" s="8"/>
      <c r="F10" s="290"/>
      <c r="G10" s="290"/>
      <c r="H10" s="290"/>
      <c r="I10" s="290"/>
    </row>
    <row r="11" spans="1:9" ht="15" customHeight="1" x14ac:dyDescent="0.25">
      <c r="A11" s="8"/>
      <c r="B11" s="8"/>
      <c r="C11" s="8"/>
      <c r="D11" s="35"/>
      <c r="E11" s="8"/>
      <c r="F11" s="233"/>
      <c r="G11" s="233"/>
      <c r="H11" s="233"/>
      <c r="I11" s="233"/>
    </row>
    <row r="12" spans="1:9" ht="18" x14ac:dyDescent="0.25">
      <c r="A12" s="8"/>
      <c r="B12" s="6" t="s">
        <v>76</v>
      </c>
      <c r="C12" s="97"/>
      <c r="D12" s="35"/>
      <c r="E12" s="97"/>
      <c r="F12" s="8"/>
      <c r="G12" s="8"/>
    </row>
    <row r="13" spans="1:9" ht="18" x14ac:dyDescent="0.25">
      <c r="A13" s="8"/>
      <c r="B13" s="6"/>
      <c r="C13" s="97"/>
      <c r="D13" s="35"/>
      <c r="E13" s="88"/>
      <c r="F13" s="8"/>
      <c r="G13" s="8"/>
    </row>
    <row r="14" spans="1:9" ht="18" x14ac:dyDescent="0.25">
      <c r="A14" s="8"/>
      <c r="B14" s="6"/>
      <c r="C14" s="97" t="s">
        <v>103</v>
      </c>
      <c r="D14" s="196">
        <f>'Project Input'!J49*115000</f>
        <v>0</v>
      </c>
      <c r="E14" s="255" t="s">
        <v>892</v>
      </c>
      <c r="F14" s="8"/>
      <c r="G14" s="8"/>
    </row>
    <row r="15" spans="1:9" ht="18" x14ac:dyDescent="0.25">
      <c r="A15" s="8"/>
      <c r="B15" s="6"/>
      <c r="C15" s="97"/>
      <c r="D15" s="97"/>
      <c r="E15" s="255" t="s">
        <v>893</v>
      </c>
      <c r="F15" s="8"/>
      <c r="G15" s="8"/>
    </row>
    <row r="16" spans="1:9" x14ac:dyDescent="0.25">
      <c r="A16" s="8"/>
      <c r="C16" s="97"/>
      <c r="D16" s="148"/>
      <c r="E16" s="97"/>
      <c r="F16" s="8"/>
      <c r="G16" s="8"/>
    </row>
    <row r="17" spans="1:9" x14ac:dyDescent="0.25">
      <c r="A17" s="8"/>
      <c r="C17" s="97" t="s">
        <v>894</v>
      </c>
      <c r="D17" s="49"/>
      <c r="E17" s="149">
        <f>IFERROR(1-((D17+D18)/D14),0)</f>
        <v>0</v>
      </c>
      <c r="F17" s="236" t="s">
        <v>105</v>
      </c>
      <c r="G17" s="8"/>
    </row>
    <row r="18" spans="1:9" x14ac:dyDescent="0.25">
      <c r="A18" s="8"/>
      <c r="C18" s="97" t="s">
        <v>910</v>
      </c>
      <c r="D18" s="49"/>
      <c r="E18" s="97"/>
      <c r="F18" s="8"/>
      <c r="G18" s="8"/>
    </row>
    <row r="19" spans="1:9" hidden="1" x14ac:dyDescent="0.25">
      <c r="A19" s="8"/>
      <c r="C19" s="179" t="s">
        <v>651</v>
      </c>
      <c r="D19" s="49"/>
      <c r="E19" s="97"/>
      <c r="F19" s="8"/>
      <c r="G19" s="8"/>
    </row>
    <row r="20" spans="1:9" x14ac:dyDescent="0.25">
      <c r="A20" s="8"/>
      <c r="C20" s="97"/>
      <c r="D20" s="35"/>
      <c r="E20" s="97"/>
      <c r="F20" s="8"/>
      <c r="G20" s="8"/>
    </row>
    <row r="21" spans="1:9" ht="18" x14ac:dyDescent="0.25">
      <c r="A21" s="8"/>
      <c r="B21" s="6" t="s">
        <v>854</v>
      </c>
      <c r="C21" s="97"/>
      <c r="D21" s="35"/>
      <c r="E21" s="97"/>
      <c r="F21" s="8"/>
      <c r="G21" s="8"/>
    </row>
    <row r="22" spans="1:9" ht="18" x14ac:dyDescent="0.25">
      <c r="A22" s="8"/>
      <c r="B22" s="6"/>
      <c r="C22" s="97"/>
      <c r="D22" s="35"/>
      <c r="E22" s="97"/>
      <c r="F22" s="8"/>
      <c r="G22" s="8"/>
    </row>
    <row r="23" spans="1:9" ht="18" x14ac:dyDescent="0.25">
      <c r="A23" s="8"/>
      <c r="B23" s="6"/>
      <c r="C23" s="97" t="s">
        <v>864</v>
      </c>
      <c r="D23" s="348" t="str">
        <f>IFERROR(D17/'Project Input'!J49,"")</f>
        <v/>
      </c>
      <c r="E23" s="97"/>
      <c r="F23" s="8"/>
      <c r="G23" s="8"/>
    </row>
    <row r="24" spans="1:9" x14ac:dyDescent="0.25">
      <c r="A24" s="8"/>
      <c r="C24" s="97"/>
      <c r="D24" s="97"/>
      <c r="E24" s="97"/>
      <c r="F24" s="8"/>
      <c r="G24" s="8"/>
    </row>
    <row r="25" spans="1:9" x14ac:dyDescent="0.25">
      <c r="A25" s="8"/>
      <c r="C25" s="97"/>
      <c r="D25" s="97"/>
      <c r="E25" s="97"/>
      <c r="F25" s="8"/>
      <c r="G25" s="8"/>
    </row>
    <row r="26" spans="1:9" ht="18" x14ac:dyDescent="0.25">
      <c r="A26" s="8"/>
      <c r="B26" s="6" t="s">
        <v>860</v>
      </c>
      <c r="C26" s="97"/>
      <c r="D26" s="97"/>
      <c r="E26" s="97"/>
      <c r="F26" s="8"/>
      <c r="G26" s="8"/>
    </row>
    <row r="27" spans="1:9" x14ac:dyDescent="0.25">
      <c r="A27" s="8"/>
      <c r="C27" s="97"/>
      <c r="D27" s="97"/>
      <c r="E27" s="97"/>
      <c r="F27" s="8"/>
      <c r="G27" s="8"/>
    </row>
    <row r="28" spans="1:9" x14ac:dyDescent="0.25">
      <c r="A28" s="8"/>
      <c r="C28" s="97" t="s">
        <v>968</v>
      </c>
      <c r="D28" s="305"/>
      <c r="E28" s="97"/>
      <c r="F28" s="8"/>
      <c r="G28" s="8"/>
    </row>
    <row r="29" spans="1:9" x14ac:dyDescent="0.25">
      <c r="A29" s="8"/>
      <c r="C29" s="97"/>
      <c r="D29" s="97"/>
      <c r="E29" s="97"/>
      <c r="F29" s="8"/>
      <c r="G29" s="8"/>
    </row>
    <row r="30" spans="1:9" x14ac:dyDescent="0.25">
      <c r="A30" s="8"/>
      <c r="C30" s="97"/>
      <c r="D30" s="97"/>
      <c r="E30" s="97"/>
      <c r="F30" s="8"/>
      <c r="G30" s="8"/>
    </row>
    <row r="31" spans="1:9" ht="15" customHeight="1" x14ac:dyDescent="0.25">
      <c r="A31" s="8"/>
      <c r="B31" s="6" t="s">
        <v>867</v>
      </c>
      <c r="C31" s="139"/>
      <c r="D31" s="233"/>
      <c r="E31" s="233"/>
      <c r="F31" s="233"/>
      <c r="G31" s="233"/>
      <c r="H31" s="233"/>
      <c r="I31" s="233"/>
    </row>
    <row r="32" spans="1:9" ht="15" customHeight="1" x14ac:dyDescent="0.25">
      <c r="A32" s="8"/>
      <c r="B32" s="6"/>
      <c r="C32" s="139"/>
      <c r="D32" s="233"/>
      <c r="E32" s="233"/>
      <c r="F32" s="233"/>
      <c r="G32" s="233"/>
      <c r="H32" s="233"/>
      <c r="I32" s="233"/>
    </row>
    <row r="33" spans="1:9" ht="15" customHeight="1" x14ac:dyDescent="0.25">
      <c r="A33" s="8"/>
      <c r="C33" s="191" t="s">
        <v>703</v>
      </c>
      <c r="D33" s="49"/>
      <c r="E33" s="149" t="str">
        <f>IFERROR(1-(D39/D35),"")</f>
        <v/>
      </c>
      <c r="F33" s="236" t="s">
        <v>850</v>
      </c>
      <c r="G33" s="8"/>
      <c r="H33" s="233"/>
      <c r="I33" s="233"/>
    </row>
    <row r="34" spans="1:9" ht="15" customHeight="1" x14ac:dyDescent="0.25">
      <c r="A34" s="8"/>
      <c r="C34" s="191" t="s">
        <v>853</v>
      </c>
      <c r="D34" s="362"/>
      <c r="E34" s="227"/>
      <c r="F34" s="236"/>
      <c r="G34" s="8"/>
      <c r="H34" s="233"/>
      <c r="I34" s="233"/>
    </row>
    <row r="35" spans="1:9" ht="15" customHeight="1" x14ac:dyDescent="0.25">
      <c r="A35" s="8"/>
      <c r="C35" s="164" t="s">
        <v>851</v>
      </c>
      <c r="D35" s="248" t="str">
        <f>IFERROR(D33/D34,"")</f>
        <v/>
      </c>
      <c r="E35" s="227"/>
      <c r="F35" s="233"/>
      <c r="G35" s="233"/>
      <c r="H35" s="233"/>
      <c r="I35" s="233"/>
    </row>
    <row r="36" spans="1:9" ht="15" customHeight="1" x14ac:dyDescent="0.25">
      <c r="A36" s="8"/>
      <c r="C36" s="164"/>
      <c r="D36" s="247"/>
      <c r="E36" s="227"/>
      <c r="F36" s="233"/>
      <c r="G36" s="233"/>
      <c r="H36" s="233"/>
      <c r="I36" s="233"/>
    </row>
    <row r="37" spans="1:9" ht="30" x14ac:dyDescent="0.25">
      <c r="A37" s="8"/>
      <c r="C37" s="358" t="s">
        <v>1020</v>
      </c>
      <c r="D37" s="357"/>
      <c r="E37" s="233"/>
      <c r="F37" s="233"/>
      <c r="G37" s="233"/>
      <c r="H37" s="233"/>
      <c r="I37" s="233"/>
    </row>
    <row r="38" spans="1:9" x14ac:dyDescent="0.25">
      <c r="C38" s="192"/>
    </row>
    <row r="39" spans="1:9" x14ac:dyDescent="0.25">
      <c r="C39" s="4" t="s">
        <v>852</v>
      </c>
      <c r="D39" s="248" t="str">
        <f>IFERROR(VLOOKUP(D37,'Data - RSMeans HO'!$A$1:$D$29,4,FALSE),"")</f>
        <v/>
      </c>
      <c r="E39" s="88"/>
    </row>
    <row r="41" spans="1:9" ht="18" x14ac:dyDescent="0.25">
      <c r="B41" s="6" t="s">
        <v>868</v>
      </c>
    </row>
    <row r="43" spans="1:9" x14ac:dyDescent="0.25">
      <c r="C43" s="4" t="s">
        <v>870</v>
      </c>
      <c r="D43" s="250" t="str">
        <f>IFERROR(IF('Project Input'!$D$21="","",IF(OR('Project Input'!$D$21="Clackamas",'Project Input'!$D$21="Columbia",'Project Input'!$D$21="Multnomah",'Project Input'!$D$21="Washington",'Project Input'!$D$21="Yamhill"),"Region 1",IF(OR('Project Input'!$D$21="Clatsop",'Project Input'!$D$21="Tillamook",'Project Input'!$D$21="Polk",'Project Input'!$D$21="Marion",'Project Input'!$D$21="Lincoln",'Project Input'!$D$21="Benton",'Project Input'!$D$21="Lane",'Project Input'!$D$21="Coos",'Project Input'!$D$21="Douglas",'Project Input'!$D$21="Curry",'Project Input'!$D$21="Josephine",'Project Input'!$D$21="Jackson"),"Regions 2 &amp; 3","Regions 4 &amp; 5"))),"")</f>
        <v/>
      </c>
      <c r="E43" s="88"/>
    </row>
    <row r="44" spans="1:9" ht="15" customHeight="1" x14ac:dyDescent="0.25">
      <c r="A44" s="8"/>
      <c r="C44" s="164" t="s">
        <v>869</v>
      </c>
      <c r="D44" s="251" t="str">
        <f>IFERROR(IF(D43="","",IF(D43="Region 1",0.3,IF(D43="Region 2 &amp; 3",0.2,0.2))),"")</f>
        <v/>
      </c>
      <c r="E44" s="233"/>
      <c r="F44" s="233"/>
      <c r="G44" s="233"/>
      <c r="H44" s="233"/>
      <c r="I44" s="233"/>
    </row>
    <row r="45" spans="1:9" ht="15" customHeight="1" x14ac:dyDescent="0.25">
      <c r="A45" s="8"/>
      <c r="C45" s="164"/>
      <c r="D45" s="233"/>
      <c r="E45" s="233"/>
      <c r="F45" s="233"/>
      <c r="G45" s="233"/>
      <c r="H45" s="233"/>
      <c r="I45" s="233"/>
    </row>
    <row r="46" spans="1:9" ht="15" customHeight="1" x14ac:dyDescent="0.25">
      <c r="A46" s="8"/>
      <c r="C46" s="164"/>
      <c r="D46" s="233"/>
      <c r="E46" s="233"/>
      <c r="F46" s="233"/>
      <c r="G46" s="233"/>
      <c r="H46" s="233"/>
      <c r="I46" s="233"/>
    </row>
    <row r="47" spans="1:9" ht="15" customHeight="1" x14ac:dyDescent="0.25">
      <c r="A47" s="8"/>
      <c r="B47" s="6" t="s">
        <v>873</v>
      </c>
      <c r="C47" s="164"/>
      <c r="D47" s="233"/>
      <c r="E47" s="233"/>
      <c r="F47" s="233"/>
      <c r="G47" s="233"/>
      <c r="H47" s="233"/>
      <c r="I47" s="233"/>
    </row>
    <row r="48" spans="1:9" ht="15" customHeight="1" x14ac:dyDescent="0.25">
      <c r="A48" s="8"/>
      <c r="C48" s="164"/>
      <c r="D48" s="233"/>
      <c r="E48" s="233"/>
      <c r="F48" s="233"/>
      <c r="G48" s="233"/>
      <c r="H48" s="233"/>
      <c r="I48" s="233"/>
    </row>
    <row r="49" spans="1:9" ht="15" customHeight="1" x14ac:dyDescent="0.25">
      <c r="A49" s="8"/>
      <c r="C49" s="388" t="s">
        <v>874</v>
      </c>
      <c r="D49" s="233"/>
      <c r="E49" s="233"/>
      <c r="F49" s="233"/>
      <c r="G49" s="233"/>
      <c r="H49" s="233"/>
      <c r="I49" s="233"/>
    </row>
    <row r="50" spans="1:9" ht="15" customHeight="1" x14ac:dyDescent="0.25">
      <c r="A50" s="8"/>
      <c r="C50" s="388"/>
      <c r="D50" s="151"/>
      <c r="E50" s="233"/>
      <c r="F50" s="233"/>
      <c r="G50" s="233"/>
      <c r="H50" s="233"/>
      <c r="I50" s="233"/>
    </row>
    <row r="51" spans="1:9" ht="15" customHeight="1" x14ac:dyDescent="0.25">
      <c r="A51" s="8"/>
      <c r="C51" s="388"/>
      <c r="D51" s="233"/>
      <c r="E51" s="233"/>
      <c r="F51" s="233"/>
      <c r="G51" s="233"/>
      <c r="H51" s="233"/>
      <c r="I51" s="233"/>
    </row>
    <row r="52" spans="1:9" ht="15" customHeight="1" x14ac:dyDescent="0.25">
      <c r="A52" s="8"/>
      <c r="C52" s="253"/>
      <c r="D52" s="233"/>
      <c r="E52" s="233"/>
      <c r="F52" s="233"/>
      <c r="G52" s="233"/>
      <c r="H52" s="233"/>
      <c r="I52" s="233"/>
    </row>
    <row r="53" spans="1:9" s="112" customFormat="1" ht="7.5" customHeight="1" x14ac:dyDescent="0.25">
      <c r="B53" s="113"/>
      <c r="C53" s="252"/>
      <c r="D53" s="115"/>
    </row>
    <row r="54" spans="1:9" s="66" customFormat="1" ht="33.75" customHeight="1" x14ac:dyDescent="0.25">
      <c r="A54" s="116" t="s">
        <v>400</v>
      </c>
      <c r="B54" s="65"/>
    </row>
  </sheetData>
  <sheetProtection algorithmName="SHA-512" hashValue="zvNAr1PRtv/BfYtm0smwPwF4OiR81IFzL9aSq8OCKWuH8HF/PzQSSzBCoW9Bsn+1i0ci1ol5hBsIC5hyXUQuNA==" saltValue="vWUVuJRGEAP+GGCaXGrJDA==" spinCount="100000" sheet="1" objects="1" scenarios="1"/>
  <dataConsolidate/>
  <mergeCells count="2">
    <mergeCell ref="A3:I3"/>
    <mergeCell ref="C49:C51"/>
  </mergeCells>
  <dataValidations count="2">
    <dataValidation type="list" allowBlank="1" showInputMessage="1" showErrorMessage="1" sqref="D8" xr:uid="{624A4A5B-AE5A-495F-A910-DBA571778050}">
      <formula1>"Urban,Mid-Sized Urban,Rural"</formula1>
    </dataValidation>
    <dataValidation type="list" allowBlank="1" showInputMessage="1" showErrorMessage="1" sqref="D50 D9:D10" xr:uid="{38AC9F58-C95F-491D-8B4C-D30DD66D2A9A}">
      <formula1>"TRUE,FALSE"</formula1>
    </dataValidation>
  </dataValidations>
  <hyperlinks>
    <hyperlink ref="C19" r:id="rId1" xr:uid="{4D2C0CFF-B0C2-43D5-ABA7-C5F4712C4C9C}"/>
  </hyperlinks>
  <pageMargins left="0.7" right="0.7" top="0.75" bottom="0.75" header="0.3" footer="0.3"/>
  <pageSetup scale="2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FF1249F-3DC7-4991-9922-90F76AEC05F2}">
          <x14:formula1>
            <xm:f>'Data - RSMeans HO'!$A$2:$A$29</xm:f>
          </x14:formula1>
          <xm:sqref>D37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K52"/>
  <sheetViews>
    <sheetView zoomScale="70" zoomScaleNormal="70" zoomScaleSheetLayoutView="85" workbookViewId="0">
      <selection activeCell="F16" sqref="F16"/>
    </sheetView>
  </sheetViews>
  <sheetFormatPr defaultColWidth="10.28515625" defaultRowHeight="15" x14ac:dyDescent="0.25"/>
  <cols>
    <col min="1" max="1" width="4.7109375" style="4" customWidth="1"/>
    <col min="2" max="2" width="13.42578125" style="4" customWidth="1"/>
    <col min="3" max="3" width="63.7109375" style="4" customWidth="1"/>
    <col min="4" max="4" width="34.5703125" style="4" customWidth="1"/>
    <col min="5" max="5" width="17.140625" style="4" customWidth="1"/>
    <col min="6" max="6" width="28.5703125" style="4" customWidth="1"/>
    <col min="7" max="7" width="19.85546875" style="4" bestFit="1" customWidth="1"/>
    <col min="8" max="12" width="9.5703125" style="4" bestFit="1" customWidth="1"/>
    <col min="13" max="13" width="19.85546875" style="4" customWidth="1"/>
    <col min="14" max="14" width="17.28515625" style="4" customWidth="1"/>
    <col min="15" max="15" width="34.28515625" style="4" customWidth="1"/>
    <col min="16" max="16" width="21.140625" style="4" customWidth="1"/>
    <col min="17" max="17" width="17.42578125" style="4" customWidth="1"/>
    <col min="18" max="18" width="34.140625" style="4" customWidth="1"/>
    <col min="19" max="19" width="23" style="4" customWidth="1"/>
    <col min="20" max="20" width="17.140625" style="4" customWidth="1"/>
    <col min="21" max="21" width="34.28515625" style="4" customWidth="1"/>
    <col min="22" max="25" width="23" style="4" customWidth="1"/>
    <col min="26" max="16384" width="10.28515625" style="4"/>
  </cols>
  <sheetData>
    <row r="1" spans="1:9" s="8" customFormat="1" ht="65.099999999999994" customHeight="1" x14ac:dyDescent="0.25">
      <c r="B1" s="63"/>
    </row>
    <row r="2" spans="1:9" s="66" customFormat="1" ht="33.75" customHeight="1" x14ac:dyDescent="0.25">
      <c r="A2" s="64" t="s">
        <v>776</v>
      </c>
      <c r="B2" s="65"/>
    </row>
    <row r="3" spans="1:9" s="67" customFormat="1" ht="20.100000000000001" customHeight="1" x14ac:dyDescent="0.25">
      <c r="A3" s="373" t="str">
        <f>IF('Project Input'!D10="","",'Project Input'!D10)</f>
        <v/>
      </c>
      <c r="B3" s="373"/>
      <c r="C3" s="373"/>
      <c r="D3" s="373"/>
      <c r="E3" s="373"/>
      <c r="F3" s="373"/>
      <c r="G3" s="373"/>
      <c r="H3" s="373"/>
      <c r="I3" s="373"/>
    </row>
    <row r="4" spans="1:9" s="68" customFormat="1" ht="15.75" x14ac:dyDescent="0.25">
      <c r="B4" s="69"/>
      <c r="C4" s="70"/>
      <c r="D4" s="71"/>
    </row>
    <row r="5" spans="1:9" ht="18" x14ac:dyDescent="0.25">
      <c r="A5" s="8"/>
      <c r="B5" s="6" t="s">
        <v>28</v>
      </c>
      <c r="C5" s="8"/>
      <c r="F5" s="8"/>
    </row>
    <row r="6" spans="1:9" ht="18" x14ac:dyDescent="0.25">
      <c r="A6" s="8"/>
      <c r="B6" s="8"/>
      <c r="C6" s="6"/>
      <c r="D6" s="8"/>
      <c r="E6" s="8"/>
      <c r="F6" s="8"/>
    </row>
    <row r="7" spans="1:9" x14ac:dyDescent="0.25">
      <c r="A7" s="8"/>
      <c r="B7" s="8"/>
      <c r="C7" s="4" t="s">
        <v>820</v>
      </c>
      <c r="D7" s="199"/>
      <c r="E7" s="8"/>
      <c r="F7" s="8"/>
    </row>
    <row r="8" spans="1:9" x14ac:dyDescent="0.25">
      <c r="A8" s="8"/>
      <c r="C8" s="4" t="s">
        <v>29</v>
      </c>
      <c r="D8" s="199"/>
      <c r="E8" s="88"/>
      <c r="F8" s="8"/>
    </row>
    <row r="9" spans="1:9" x14ac:dyDescent="0.25">
      <c r="A9" s="8"/>
      <c r="C9" s="364" t="s">
        <v>1021</v>
      </c>
      <c r="D9" s="365"/>
      <c r="E9" s="88"/>
      <c r="F9" s="8"/>
    </row>
    <row r="10" spans="1:9" x14ac:dyDescent="0.25">
      <c r="A10" s="8"/>
      <c r="C10" s="97"/>
      <c r="D10" s="299"/>
      <c r="E10" s="97"/>
      <c r="F10" s="8"/>
    </row>
    <row r="11" spans="1:9" ht="15" customHeight="1" x14ac:dyDescent="0.25">
      <c r="A11" s="8"/>
      <c r="B11" s="6" t="s">
        <v>94</v>
      </c>
      <c r="D11" s="300"/>
      <c r="F11" s="219"/>
      <c r="G11" s="219"/>
      <c r="H11" s="219"/>
      <c r="I11" s="219"/>
    </row>
    <row r="12" spans="1:9" ht="15" customHeight="1" x14ac:dyDescent="0.25">
      <c r="A12" s="8"/>
      <c r="B12" s="8"/>
      <c r="C12" s="226"/>
      <c r="D12" s="299"/>
      <c r="E12" s="8"/>
      <c r="F12" s="219"/>
      <c r="G12" s="219"/>
      <c r="H12" s="219"/>
      <c r="I12" s="219"/>
    </row>
    <row r="13" spans="1:9" ht="15" customHeight="1" x14ac:dyDescent="0.25">
      <c r="A13" s="8"/>
      <c r="B13" s="264"/>
      <c r="C13" s="164" t="s">
        <v>775</v>
      </c>
      <c r="D13" s="199"/>
      <c r="E13" s="219"/>
      <c r="F13" s="219"/>
      <c r="G13" s="219"/>
      <c r="H13" s="219"/>
      <c r="I13" s="219"/>
    </row>
    <row r="14" spans="1:9" s="8" customFormat="1" x14ac:dyDescent="0.25">
      <c r="C14" s="169"/>
      <c r="D14" s="301"/>
      <c r="E14" s="169"/>
    </row>
    <row r="15" spans="1:9" ht="18" x14ac:dyDescent="0.25">
      <c r="A15" s="8"/>
      <c r="B15" s="6" t="s">
        <v>76</v>
      </c>
      <c r="C15" s="97"/>
      <c r="D15" s="299"/>
      <c r="E15" s="169"/>
      <c r="F15" s="8"/>
      <c r="G15" s="88"/>
    </row>
    <row r="16" spans="1:9" x14ac:dyDescent="0.25">
      <c r="A16" s="8"/>
      <c r="C16" s="97"/>
      <c r="D16" s="302"/>
      <c r="E16" s="169"/>
      <c r="F16" s="8"/>
    </row>
    <row r="17" spans="1:11" x14ac:dyDescent="0.25">
      <c r="A17" s="8"/>
      <c r="C17" s="97" t="s">
        <v>695</v>
      </c>
      <c r="D17" s="303"/>
    </row>
    <row r="18" spans="1:11" x14ac:dyDescent="0.25">
      <c r="A18" s="8"/>
      <c r="C18" s="97" t="s">
        <v>489</v>
      </c>
      <c r="D18" s="303"/>
      <c r="E18" s="169"/>
      <c r="F18" s="8"/>
      <c r="G18" s="8"/>
      <c r="H18" s="8"/>
      <c r="I18" s="8"/>
      <c r="J18" s="8"/>
      <c r="K18" s="8"/>
    </row>
    <row r="19" spans="1:11" x14ac:dyDescent="0.25">
      <c r="A19" s="8"/>
      <c r="C19" s="97" t="s">
        <v>980</v>
      </c>
      <c r="D19" s="303"/>
      <c r="E19" s="88" t="str">
        <f>IF(AND(D18&gt;0,OR(D19=0,D19="")),"If requesting 4% LIHTC, must also request Private Activity Bonds","")</f>
        <v/>
      </c>
      <c r="F19" s="8"/>
      <c r="G19" s="8"/>
      <c r="H19" s="8"/>
      <c r="I19" s="8"/>
      <c r="J19" s="8"/>
      <c r="K19" s="8"/>
    </row>
    <row r="20" spans="1:11" x14ac:dyDescent="0.25">
      <c r="A20" s="8"/>
      <c r="C20" s="97" t="s">
        <v>696</v>
      </c>
      <c r="D20" s="303"/>
      <c r="E20" s="8"/>
      <c r="F20" s="8"/>
      <c r="G20" s="8"/>
      <c r="H20" s="8"/>
      <c r="I20" s="8"/>
      <c r="J20" s="8"/>
      <c r="K20" s="8"/>
    </row>
    <row r="21" spans="1:11" x14ac:dyDescent="0.25">
      <c r="A21" s="8"/>
      <c r="C21" s="97" t="s">
        <v>79</v>
      </c>
      <c r="D21" s="303"/>
      <c r="E21" s="169"/>
      <c r="F21" s="8"/>
      <c r="G21" s="8"/>
      <c r="H21" s="8"/>
      <c r="I21" s="8"/>
      <c r="J21" s="8"/>
      <c r="K21" s="8"/>
    </row>
    <row r="22" spans="1:11" x14ac:dyDescent="0.25">
      <c r="A22" s="8"/>
      <c r="C22" s="97" t="s">
        <v>78</v>
      </c>
      <c r="D22" s="303"/>
      <c r="E22" s="169"/>
      <c r="F22" s="8"/>
      <c r="G22" s="8"/>
      <c r="H22" s="8"/>
      <c r="I22" s="8"/>
      <c r="J22" s="8"/>
      <c r="K22" s="8"/>
    </row>
    <row r="23" spans="1:11" hidden="1" x14ac:dyDescent="0.25">
      <c r="A23" s="8"/>
      <c r="C23" s="179" t="s">
        <v>651</v>
      </c>
      <c r="D23" s="303"/>
      <c r="E23" s="169"/>
      <c r="F23" s="8"/>
      <c r="G23" s="8"/>
      <c r="H23" s="8"/>
      <c r="I23" s="8"/>
      <c r="J23" s="8"/>
      <c r="K23" s="8"/>
    </row>
    <row r="24" spans="1:11" x14ac:dyDescent="0.25">
      <c r="A24" s="8"/>
      <c r="C24" s="97"/>
      <c r="D24" s="302"/>
      <c r="E24" s="169"/>
      <c r="F24" s="8"/>
      <c r="G24" s="8"/>
      <c r="H24" s="8"/>
      <c r="I24" s="8"/>
      <c r="J24" s="8"/>
      <c r="K24" s="8"/>
    </row>
    <row r="25" spans="1:11" x14ac:dyDescent="0.25">
      <c r="A25" s="8"/>
      <c r="C25" s="97" t="s">
        <v>706</v>
      </c>
      <c r="D25" s="263" t="str">
        <f>IFERROR(D17+D20/'Project Input'!J49,"-")</f>
        <v>-</v>
      </c>
      <c r="E25" s="169"/>
      <c r="F25" s="8"/>
      <c r="G25" s="8"/>
      <c r="H25" s="8"/>
      <c r="I25" s="8"/>
      <c r="J25" s="8"/>
      <c r="K25" s="8"/>
    </row>
    <row r="26" spans="1:11" x14ac:dyDescent="0.25">
      <c r="D26" s="300"/>
    </row>
    <row r="27" spans="1:11" ht="18" x14ac:dyDescent="0.25">
      <c r="B27" s="6" t="s">
        <v>878</v>
      </c>
      <c r="D27" s="300"/>
    </row>
    <row r="28" spans="1:11" x14ac:dyDescent="0.25">
      <c r="D28" s="300"/>
    </row>
    <row r="29" spans="1:11" x14ac:dyDescent="0.25">
      <c r="C29" s="4" t="s">
        <v>984</v>
      </c>
      <c r="D29" s="199"/>
      <c r="E29" s="254" t="str">
        <f>IF(D29="FALSE","PSH projects MUST do this to be eligible for OHCS funding","")</f>
        <v/>
      </c>
    </row>
    <row r="30" spans="1:11" x14ac:dyDescent="0.25">
      <c r="C30" s="4" t="s">
        <v>985</v>
      </c>
      <c r="D30" s="199"/>
      <c r="E30" s="254" t="str">
        <f>IF(D30="FALSE","PSH projects MUST do this to be eligible for OHCS funding","")</f>
        <v/>
      </c>
    </row>
    <row r="31" spans="1:11" x14ac:dyDescent="0.25">
      <c r="C31" s="4" t="s">
        <v>986</v>
      </c>
      <c r="D31" s="199"/>
      <c r="E31" s="254" t="str">
        <f>IF(D31="FALSE","PSH projects MUST do this to be eligible for OHCS funding","")</f>
        <v/>
      </c>
    </row>
    <row r="32" spans="1:11" x14ac:dyDescent="0.25">
      <c r="C32" s="4" t="s">
        <v>987</v>
      </c>
      <c r="D32" s="199"/>
      <c r="E32" s="254" t="str">
        <f>IF(D32="FALSE","PSH projects MUST do this to be eligible for OHCS funding","")</f>
        <v/>
      </c>
    </row>
    <row r="33" spans="1:9" x14ac:dyDescent="0.25">
      <c r="D33" s="300"/>
    </row>
    <row r="34" spans="1:9" ht="18" x14ac:dyDescent="0.25">
      <c r="A34" s="8"/>
      <c r="B34" s="6" t="s">
        <v>860</v>
      </c>
      <c r="C34" s="97"/>
      <c r="D34" s="304"/>
      <c r="E34" s="97"/>
      <c r="F34" s="8"/>
      <c r="G34" s="8"/>
    </row>
    <row r="35" spans="1:9" x14ac:dyDescent="0.25">
      <c r="A35" s="8"/>
      <c r="C35" s="97"/>
      <c r="D35" s="304"/>
      <c r="E35" s="97"/>
      <c r="F35" s="8"/>
      <c r="G35" s="8"/>
    </row>
    <row r="36" spans="1:9" x14ac:dyDescent="0.25">
      <c r="A36" s="8"/>
      <c r="C36" s="97" t="s">
        <v>968</v>
      </c>
      <c r="D36" s="305"/>
      <c r="E36" s="97"/>
      <c r="F36" s="8"/>
      <c r="G36" s="8"/>
    </row>
    <row r="37" spans="1:9" x14ac:dyDescent="0.25">
      <c r="A37" s="8"/>
      <c r="C37" s="97"/>
      <c r="D37" s="304"/>
      <c r="E37" s="97"/>
      <c r="F37" s="8"/>
      <c r="G37" s="8"/>
    </row>
    <row r="38" spans="1:9" ht="18" x14ac:dyDescent="0.25">
      <c r="B38" s="6" t="s">
        <v>868</v>
      </c>
      <c r="D38" s="300"/>
    </row>
    <row r="39" spans="1:9" x14ac:dyDescent="0.25">
      <c r="D39" s="300"/>
    </row>
    <row r="40" spans="1:9" x14ac:dyDescent="0.25">
      <c r="C40" s="4" t="s">
        <v>870</v>
      </c>
      <c r="D40" s="250" t="str">
        <f>IFERROR(IF('Project Input'!$D$21="","",IF(OR('Project Input'!$D$21="Clackamas",'Project Input'!$D$21="Columbia",'Project Input'!$D$21="Multnomah",'Project Input'!$D$21="Washington",'Project Input'!$D$21="Yamhill"),"Region 1",IF(OR('Project Input'!$D$21="Clatsop",'Project Input'!$D$21="Tillamook",'Project Input'!$D$21="Polk",'Project Input'!$D$21="Marion",'Project Input'!$D$21="Lincoln",'Project Input'!$D$21="Benton",'Project Input'!$D$21="Lane",'Project Input'!$D$21="Coos",'Project Input'!$D$21="Douglas",'Project Input'!$D$21="Curry",'Project Input'!$D$21="Josephine",'Project Input'!$D$21="Jackson"),"Regions 2 &amp; 3","Regions 4 &amp; 5"))),"")</f>
        <v/>
      </c>
    </row>
    <row r="41" spans="1:9" ht="15" customHeight="1" x14ac:dyDescent="0.25">
      <c r="A41" s="8"/>
      <c r="C41" s="164" t="s">
        <v>869</v>
      </c>
      <c r="D41" s="251" t="str">
        <f>IFERROR(IF(D40="","",IF(D40="Region 1",0.3,IF(D40="Region 2 &amp; 3",0.2,0.2))),"")</f>
        <v/>
      </c>
      <c r="E41" s="232"/>
      <c r="F41" s="232"/>
      <c r="G41" s="232"/>
      <c r="H41" s="232"/>
      <c r="I41" s="232"/>
    </row>
    <row r="42" spans="1:9" ht="15" customHeight="1" x14ac:dyDescent="0.25">
      <c r="A42" s="8"/>
      <c r="C42" s="164"/>
      <c r="D42" s="232"/>
      <c r="E42" s="232"/>
      <c r="F42" s="232"/>
      <c r="G42" s="232"/>
      <c r="H42" s="232"/>
      <c r="I42" s="232"/>
    </row>
    <row r="43" spans="1:9" ht="15" customHeight="1" x14ac:dyDescent="0.25">
      <c r="A43" s="8"/>
      <c r="B43" s="6" t="s">
        <v>876</v>
      </c>
      <c r="C43" s="139"/>
      <c r="D43" s="53"/>
      <c r="E43" s="219"/>
      <c r="F43" s="219"/>
      <c r="G43" s="53"/>
      <c r="H43" s="53"/>
      <c r="I43" s="53"/>
    </row>
    <row r="44" spans="1:9" ht="15" customHeight="1" x14ac:dyDescent="0.25">
      <c r="A44" s="8"/>
      <c r="B44" s="6"/>
      <c r="C44" s="139"/>
      <c r="D44" s="176"/>
      <c r="E44" s="219"/>
      <c r="F44" s="219"/>
      <c r="G44" s="176"/>
      <c r="H44" s="176"/>
      <c r="I44" s="176"/>
    </row>
    <row r="45" spans="1:9" ht="15" customHeight="1" x14ac:dyDescent="0.25">
      <c r="A45" s="8"/>
      <c r="B45" s="6"/>
      <c r="C45" s="164" t="s">
        <v>877</v>
      </c>
      <c r="E45" s="219"/>
      <c r="F45" s="219"/>
      <c r="H45" s="183"/>
      <c r="I45" s="183"/>
    </row>
    <row r="46" spans="1:9" ht="66.95" customHeight="1" x14ac:dyDescent="0.25">
      <c r="A46" s="8"/>
      <c r="B46" s="6"/>
      <c r="D46" s="317"/>
      <c r="F46" s="219"/>
      <c r="H46" s="202"/>
      <c r="I46" s="202"/>
    </row>
    <row r="47" spans="1:9" ht="15" customHeight="1" x14ac:dyDescent="0.25">
      <c r="A47" s="8"/>
      <c r="B47" s="6"/>
      <c r="C47" s="164"/>
      <c r="D47" s="306"/>
      <c r="E47" s="219"/>
      <c r="F47" s="219"/>
      <c r="H47" s="219"/>
      <c r="I47" s="219"/>
    </row>
    <row r="48" spans="1:9" ht="15" customHeight="1" x14ac:dyDescent="0.25">
      <c r="A48" s="8"/>
      <c r="B48" s="6"/>
      <c r="C48" s="164"/>
      <c r="D48" s="227"/>
      <c r="E48" s="227"/>
      <c r="F48" s="219"/>
      <c r="G48" s="219"/>
      <c r="H48" s="219"/>
      <c r="I48" s="219"/>
    </row>
    <row r="49" spans="1:9" ht="15" customHeight="1" x14ac:dyDescent="0.25">
      <c r="A49" s="8"/>
      <c r="B49" s="6"/>
      <c r="C49" s="164"/>
      <c r="D49" s="164"/>
      <c r="E49" s="219"/>
      <c r="F49" s="219"/>
      <c r="G49" s="219"/>
      <c r="H49" s="219"/>
      <c r="I49" s="219"/>
    </row>
    <row r="50" spans="1:9" ht="15" customHeight="1" x14ac:dyDescent="0.25">
      <c r="A50" s="8"/>
      <c r="B50" s="6"/>
      <c r="C50" s="164"/>
      <c r="D50" s="164"/>
      <c r="E50" s="229"/>
      <c r="F50" s="229"/>
      <c r="G50" s="229"/>
      <c r="H50" s="229"/>
      <c r="I50" s="229"/>
    </row>
    <row r="51" spans="1:9" s="112" customFormat="1" ht="7.5" customHeight="1" x14ac:dyDescent="0.25">
      <c r="B51" s="113"/>
      <c r="C51" s="114"/>
      <c r="D51" s="115"/>
    </row>
    <row r="52" spans="1:9" s="66" customFormat="1" ht="33.75" customHeight="1" x14ac:dyDescent="0.25">
      <c r="A52" s="116" t="s">
        <v>400</v>
      </c>
      <c r="B52" s="65"/>
    </row>
  </sheetData>
  <sheetProtection algorithmName="SHA-512" hashValue="tUhp9Sz5R7W0WX77RV5CgBkv1X2s24+1gOPJPB8k9taI1674uV1FgEAnqkWAYRIWg0y+WKT6ua92i+shL3c3uA==" saltValue="KEbObanUWQX4IcYbL39vWw==" spinCount="100000" sheet="1" objects="1" scenarios="1"/>
  <dataConsolidate/>
  <mergeCells count="1">
    <mergeCell ref="A3:I3"/>
  </mergeCells>
  <dataValidations count="4">
    <dataValidation type="list" errorStyle="warning" showInputMessage="1" showErrorMessage="1" errorTitle="SmartDox" error="The value you entered for the dropdown is not valid." sqref="D13 D29:D32" xr:uid="{03FDB47D-1CD8-4997-8A1C-44A200AC89BC}">
      <formula1>"TRUE,FALSE"</formula1>
    </dataValidation>
    <dataValidation type="list" errorStyle="warning" showInputMessage="1" showErrorMessage="1" errorTitle="SmartDox" error="The value you entered for the dropdown is not valid." sqref="D8" xr:uid="{8F6B8479-47DA-430D-A779-97DCBC94C921}">
      <formula1>"New Construction,Acq/Rehab,Preservation,New Construction and Preservation"</formula1>
    </dataValidation>
    <dataValidation type="list" allowBlank="1" showInputMessage="1" showErrorMessage="1" sqref="D7" xr:uid="{BE773266-EB67-49DF-BACA-03E112B8EE0D}">
      <formula1>"Urban,Rural"</formula1>
    </dataValidation>
    <dataValidation type="list" allowBlank="1" showInputMessage="1" showErrorMessage="1" sqref="D9" xr:uid="{4AAD3F1C-6EDF-4A5C-8D1D-FEA6D472261A}">
      <formula1>"Capital Development Only,Rent Assistance/Services Only, Capital Development and Rent Assistance/Services"</formula1>
    </dataValidation>
  </dataValidations>
  <hyperlinks>
    <hyperlink ref="C23" r:id="rId1" xr:uid="{00000000-0004-0000-0400-000000000000}"/>
  </hyperlinks>
  <pageMargins left="0.7" right="0.7" top="0.75" bottom="0.75" header="0.3" footer="0.3"/>
  <pageSetup scale="28"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211A84B-AF64-4B09-9472-4C129457C28B}">
          <x14:formula1>
            <xm:f>'Data - Regions'!$V$2:$V$5</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6101-57A4-4A4D-90E8-5B70AEDB8FE2}">
  <sheetPr>
    <tabColor rgb="FF0070C0"/>
  </sheetPr>
  <dimension ref="A1:L103"/>
  <sheetViews>
    <sheetView showGridLines="0" topLeftCell="A61" zoomScale="80" zoomScaleNormal="80" zoomScaleSheetLayoutView="85" workbookViewId="0">
      <selection activeCell="A76" sqref="A76:XFD76"/>
    </sheetView>
  </sheetViews>
  <sheetFormatPr defaultColWidth="10.28515625" defaultRowHeight="15" x14ac:dyDescent="0.25"/>
  <cols>
    <col min="1" max="1" width="4.7109375" style="4" customWidth="1"/>
    <col min="2" max="2" width="9.140625" style="4" customWidth="1"/>
    <col min="3" max="3" width="48.140625" style="4" customWidth="1"/>
    <col min="4" max="6" width="28.5703125" style="4" customWidth="1"/>
    <col min="7" max="7" width="5.140625" style="4" customWidth="1"/>
    <col min="8" max="10" width="28.5703125" style="4" customWidth="1"/>
    <col min="11" max="11" width="34.140625" style="4" customWidth="1"/>
    <col min="12" max="12" width="19.85546875" style="4" customWidth="1"/>
    <col min="13" max="13" width="17.28515625" style="4" customWidth="1"/>
    <col min="14" max="14" width="34.28515625" style="4" customWidth="1"/>
    <col min="15" max="15" width="21.140625" style="4" customWidth="1"/>
    <col min="16" max="16" width="17.42578125" style="4" customWidth="1"/>
    <col min="17" max="17" width="34.140625" style="4" customWidth="1"/>
    <col min="18" max="18" width="23" style="4" customWidth="1"/>
    <col min="19" max="19" width="17.140625" style="4" customWidth="1"/>
    <col min="20" max="20" width="34.28515625" style="4" customWidth="1"/>
    <col min="21" max="24" width="23" style="4" customWidth="1"/>
    <col min="25" max="16384" width="10.28515625" style="4"/>
  </cols>
  <sheetData>
    <row r="1" spans="1:12" s="8" customFormat="1" ht="65.099999999999994" customHeight="1" x14ac:dyDescent="0.25">
      <c r="B1" s="63"/>
    </row>
    <row r="2" spans="1:12" s="66" customFormat="1" ht="33.75" customHeight="1" x14ac:dyDescent="0.25">
      <c r="A2" s="64" t="s">
        <v>875</v>
      </c>
      <c r="B2" s="65"/>
    </row>
    <row r="3" spans="1:12" s="67" customFormat="1" ht="20.100000000000001" customHeight="1" x14ac:dyDescent="0.25">
      <c r="A3" s="373" t="str">
        <f>IF('Project Input'!D10="","",'Project Input'!D10)</f>
        <v/>
      </c>
      <c r="B3" s="373"/>
      <c r="C3" s="373"/>
      <c r="D3" s="373"/>
      <c r="E3" s="373"/>
      <c r="F3" s="373"/>
      <c r="G3" s="373"/>
    </row>
    <row r="4" spans="1:12" s="68" customFormat="1" ht="15.75" x14ac:dyDescent="0.25">
      <c r="C4" s="70"/>
      <c r="D4" s="71"/>
    </row>
    <row r="5" spans="1:12" s="8" customFormat="1" ht="15.75" x14ac:dyDescent="0.25">
      <c r="C5" s="122"/>
      <c r="D5" s="123"/>
    </row>
    <row r="6" spans="1:12" s="8" customFormat="1" ht="14.25" customHeight="1" x14ac:dyDescent="0.25">
      <c r="D6" s="86" t="s">
        <v>885</v>
      </c>
      <c r="L6" s="98"/>
    </row>
    <row r="7" spans="1:12" s="8" customFormat="1" ht="14.25" customHeight="1" x14ac:dyDescent="0.25">
      <c r="B7" s="6" t="s">
        <v>28</v>
      </c>
      <c r="C7" s="4"/>
      <c r="D7" s="4"/>
      <c r="E7" s="95"/>
      <c r="F7" s="85"/>
      <c r="G7" s="124"/>
      <c r="L7" s="125"/>
    </row>
    <row r="8" spans="1:12" s="8" customFormat="1" ht="14.25" customHeight="1" x14ac:dyDescent="0.25">
      <c r="E8" s="86"/>
    </row>
    <row r="9" spans="1:12" x14ac:dyDescent="0.25">
      <c r="C9" s="4" t="s">
        <v>29</v>
      </c>
      <c r="D9" s="199" t="s">
        <v>765</v>
      </c>
      <c r="E9" s="86"/>
      <c r="F9" s="8"/>
      <c r="G9" s="126"/>
      <c r="H9" s="127"/>
      <c r="I9" s="8"/>
      <c r="J9" s="128"/>
      <c r="L9" s="177"/>
    </row>
    <row r="10" spans="1:12" x14ac:dyDescent="0.25">
      <c r="D10" s="35"/>
      <c r="G10" s="8"/>
      <c r="H10" s="8"/>
      <c r="I10" s="8"/>
    </row>
    <row r="11" spans="1:12" x14ac:dyDescent="0.25">
      <c r="C11" s="76"/>
      <c r="D11" s="35"/>
      <c r="E11" s="8"/>
      <c r="F11" s="8"/>
      <c r="G11" s="8"/>
      <c r="H11" s="8"/>
      <c r="I11" s="8"/>
    </row>
    <row r="12" spans="1:12" ht="21.75" customHeight="1" x14ac:dyDescent="0.25">
      <c r="C12" s="226" t="s">
        <v>94</v>
      </c>
      <c r="D12" s="35"/>
      <c r="E12" s="8"/>
      <c r="F12" s="8"/>
      <c r="G12" s="8"/>
      <c r="H12" s="8"/>
      <c r="I12" s="8"/>
    </row>
    <row r="13" spans="1:12" x14ac:dyDescent="0.25">
      <c r="C13" s="8" t="s">
        <v>91</v>
      </c>
      <c r="D13" s="151" t="b">
        <v>1</v>
      </c>
      <c r="E13" s="8"/>
      <c r="F13" s="86"/>
      <c r="G13" s="8"/>
      <c r="H13" s="8"/>
      <c r="I13" s="8"/>
    </row>
    <row r="14" spans="1:12" x14ac:dyDescent="0.25">
      <c r="C14" s="8" t="s">
        <v>908</v>
      </c>
      <c r="D14" s="151" t="b">
        <v>0</v>
      </c>
      <c r="E14" s="8"/>
      <c r="F14" s="8"/>
      <c r="G14" s="8"/>
      <c r="H14" s="8"/>
      <c r="I14" s="8"/>
    </row>
    <row r="15" spans="1:12" x14ac:dyDescent="0.25">
      <c r="C15" s="8" t="s">
        <v>92</v>
      </c>
      <c r="D15" s="151" t="b">
        <v>0</v>
      </c>
      <c r="E15" s="8"/>
      <c r="F15" s="8"/>
      <c r="G15" s="8"/>
      <c r="H15" s="8"/>
      <c r="I15" s="8"/>
    </row>
    <row r="16" spans="1:12" x14ac:dyDescent="0.25">
      <c r="C16" s="8" t="s">
        <v>655</v>
      </c>
      <c r="D16" s="151" t="b">
        <v>0</v>
      </c>
      <c r="E16" s="8"/>
      <c r="F16" s="8"/>
      <c r="G16" s="8"/>
      <c r="H16" s="8"/>
      <c r="I16" s="8"/>
    </row>
    <row r="17" spans="2:9" x14ac:dyDescent="0.25">
      <c r="C17" s="8" t="s">
        <v>906</v>
      </c>
      <c r="D17" s="151" t="b">
        <v>1</v>
      </c>
      <c r="E17" s="8"/>
      <c r="F17" s="8"/>
      <c r="G17" s="8"/>
      <c r="H17" s="8"/>
      <c r="I17" s="8"/>
    </row>
    <row r="18" spans="2:9" x14ac:dyDescent="0.25">
      <c r="C18" s="8" t="s">
        <v>905</v>
      </c>
      <c r="D18" s="151" t="b">
        <v>1</v>
      </c>
      <c r="E18" s="8"/>
      <c r="F18" s="8"/>
      <c r="G18" s="8"/>
      <c r="H18" s="8"/>
      <c r="I18" s="8"/>
    </row>
    <row r="19" spans="2:9" x14ac:dyDescent="0.25">
      <c r="C19" s="8" t="s">
        <v>907</v>
      </c>
      <c r="D19" s="151" t="b">
        <v>0</v>
      </c>
      <c r="E19" s="8"/>
      <c r="F19" s="8"/>
      <c r="G19" s="8"/>
      <c r="H19" s="8"/>
      <c r="I19" s="8"/>
    </row>
    <row r="20" spans="2:9" x14ac:dyDescent="0.25">
      <c r="C20" s="8" t="s">
        <v>93</v>
      </c>
      <c r="D20" s="151" t="b">
        <v>0</v>
      </c>
      <c r="E20" s="8"/>
      <c r="F20" s="8"/>
      <c r="G20" s="8"/>
      <c r="H20" s="8"/>
      <c r="I20" s="8"/>
    </row>
    <row r="21" spans="2:9" x14ac:dyDescent="0.25">
      <c r="C21" s="8"/>
      <c r="D21" s="35"/>
      <c r="E21" s="8"/>
      <c r="F21" s="8"/>
      <c r="G21" s="8"/>
      <c r="H21" s="8"/>
      <c r="I21" s="8"/>
    </row>
    <row r="22" spans="2:9" x14ac:dyDescent="0.25">
      <c r="B22" s="8"/>
      <c r="C22" s="169"/>
      <c r="D22" s="35"/>
      <c r="E22" s="169"/>
      <c r="F22" s="8"/>
      <c r="G22" s="8"/>
      <c r="H22" s="8"/>
    </row>
    <row r="23" spans="2:9" ht="18" x14ac:dyDescent="0.25">
      <c r="B23" s="6" t="s">
        <v>76</v>
      </c>
      <c r="C23" s="97"/>
      <c r="D23" s="35"/>
      <c r="E23" s="97"/>
      <c r="G23" s="8"/>
      <c r="H23" s="8"/>
    </row>
    <row r="24" spans="2:9" x14ac:dyDescent="0.25">
      <c r="C24" s="97"/>
      <c r="D24" s="35"/>
      <c r="E24" s="97"/>
      <c r="G24" s="8"/>
      <c r="H24" s="8"/>
    </row>
    <row r="25" spans="2:9" x14ac:dyDescent="0.25">
      <c r="C25" s="97" t="s">
        <v>490</v>
      </c>
      <c r="D25" s="50">
        <v>1000</v>
      </c>
      <c r="E25" s="129"/>
      <c r="F25" s="86"/>
      <c r="G25" s="86"/>
      <c r="H25" s="8"/>
    </row>
    <row r="26" spans="2:9" x14ac:dyDescent="0.25">
      <c r="C26" s="97" t="s">
        <v>489</v>
      </c>
      <c r="D26" s="50"/>
      <c r="E26" s="261" t="s">
        <v>909</v>
      </c>
      <c r="F26" s="88"/>
      <c r="G26" s="8"/>
      <c r="H26" s="8"/>
    </row>
    <row r="27" spans="2:9" x14ac:dyDescent="0.25">
      <c r="C27" s="97" t="s">
        <v>79</v>
      </c>
      <c r="D27" s="50"/>
      <c r="E27" s="230" t="s">
        <v>700</v>
      </c>
      <c r="F27" s="88"/>
      <c r="G27" s="8"/>
      <c r="H27" s="8"/>
    </row>
    <row r="28" spans="2:9" x14ac:dyDescent="0.25">
      <c r="C28" s="97" t="s">
        <v>78</v>
      </c>
      <c r="D28" s="50"/>
      <c r="E28" s="230" t="s">
        <v>701</v>
      </c>
      <c r="F28" s="88"/>
      <c r="G28" s="8"/>
      <c r="H28" s="8"/>
    </row>
    <row r="29" spans="2:9" ht="15" customHeight="1" x14ac:dyDescent="0.25">
      <c r="C29" s="179" t="s">
        <v>651</v>
      </c>
      <c r="D29" s="50"/>
      <c r="E29" s="261" t="s">
        <v>909</v>
      </c>
      <c r="F29" s="88"/>
      <c r="G29" s="8"/>
      <c r="H29" s="8"/>
    </row>
    <row r="30" spans="2:9" ht="15" customHeight="1" x14ac:dyDescent="0.25">
      <c r="C30" s="160" t="s">
        <v>77</v>
      </c>
      <c r="D30" s="50"/>
      <c r="E30" s="230" t="s">
        <v>815</v>
      </c>
      <c r="G30" s="8"/>
      <c r="H30" s="8"/>
    </row>
    <row r="31" spans="2:9" ht="15" customHeight="1" x14ac:dyDescent="0.25">
      <c r="C31" s="88"/>
      <c r="D31" s="231"/>
      <c r="E31" s="230"/>
      <c r="G31" s="8"/>
      <c r="H31" s="8"/>
    </row>
    <row r="32" spans="2:9" ht="15" customHeight="1" x14ac:dyDescent="0.25">
      <c r="C32" s="88"/>
      <c r="D32" s="231"/>
      <c r="E32" s="230"/>
      <c r="G32" s="8"/>
      <c r="H32" s="8"/>
    </row>
    <row r="33" spans="1:9" ht="18" x14ac:dyDescent="0.25">
      <c r="B33" s="6" t="s">
        <v>884</v>
      </c>
      <c r="C33" s="5"/>
      <c r="G33" s="8"/>
      <c r="H33" s="8"/>
    </row>
    <row r="34" spans="1:9" x14ac:dyDescent="0.25">
      <c r="C34" s="5"/>
      <c r="G34" s="8"/>
      <c r="H34" s="8"/>
    </row>
    <row r="35" spans="1:9" x14ac:dyDescent="0.25">
      <c r="C35" s="257" t="s">
        <v>988</v>
      </c>
      <c r="D35" s="149" t="str">
        <f>IFERROR(IF(D30&gt;0,"TRUE","FALSE"), " ")</f>
        <v>FALSE</v>
      </c>
      <c r="E35" s="88"/>
      <c r="G35" s="8"/>
      <c r="H35" s="8"/>
    </row>
    <row r="36" spans="1:9" x14ac:dyDescent="0.25">
      <c r="C36" s="5"/>
      <c r="G36" s="8"/>
      <c r="H36" s="8"/>
    </row>
    <row r="37" spans="1:9" x14ac:dyDescent="0.25">
      <c r="C37" s="5"/>
      <c r="G37" s="8"/>
      <c r="H37" s="8"/>
    </row>
    <row r="38" spans="1:9" ht="18" x14ac:dyDescent="0.25">
      <c r="B38" s="6" t="s">
        <v>860</v>
      </c>
      <c r="C38" s="97"/>
      <c r="G38" s="8"/>
      <c r="H38" s="8"/>
    </row>
    <row r="39" spans="1:9" x14ac:dyDescent="0.25">
      <c r="C39" s="97"/>
      <c r="G39" s="8"/>
      <c r="H39" s="8"/>
    </row>
    <row r="40" spans="1:9" x14ac:dyDescent="0.25">
      <c r="C40" s="97" t="s">
        <v>861</v>
      </c>
      <c r="D40" s="184"/>
      <c r="G40" s="8"/>
      <c r="H40" s="8"/>
    </row>
    <row r="41" spans="1:9" x14ac:dyDescent="0.25">
      <c r="C41" s="5"/>
      <c r="G41" s="8"/>
      <c r="H41" s="8"/>
    </row>
    <row r="42" spans="1:9" x14ac:dyDescent="0.25">
      <c r="C42" s="5"/>
      <c r="G42" s="8"/>
      <c r="H42" s="8"/>
    </row>
    <row r="43" spans="1:9" ht="18" x14ac:dyDescent="0.25">
      <c r="B43" s="6" t="s">
        <v>868</v>
      </c>
      <c r="D43" s="300"/>
    </row>
    <row r="44" spans="1:9" x14ac:dyDescent="0.25">
      <c r="D44" s="300"/>
    </row>
    <row r="45" spans="1:9" x14ac:dyDescent="0.25">
      <c r="C45" s="4" t="s">
        <v>870</v>
      </c>
      <c r="D45" s="250" t="str">
        <f>IFERROR(IF('Project Input'!$D$21="","",IF(OR('Project Input'!$D$21="Clackamas",'Project Input'!$D$21="Columbia",'Project Input'!$D$21="Multnomah",'Project Input'!$D$21="Washington",'Project Input'!$D$21="Yamhill"),"Region 1",IF(OR('Project Input'!$D$21="Clatsop",'Project Input'!$D$21="Tillamook",'Project Input'!$D$21="Polk",'Project Input'!$D$21="Marion",'Project Input'!$D$21="Lincoln",'Project Input'!$D$21="Benton",'Project Input'!$D$21="Lane",'Project Input'!$D$21="Coos",'Project Input'!$D$21="Douglas",'Project Input'!$D$21="Curry",'Project Input'!$D$21="Josephine",'Project Input'!$D$21="Jackson"),"Regions 2 &amp; 3","Regions 4 &amp; 5"))),"")</f>
        <v/>
      </c>
    </row>
    <row r="46" spans="1:9" ht="15" customHeight="1" x14ac:dyDescent="0.25">
      <c r="A46" s="8"/>
      <c r="C46" s="164" t="s">
        <v>869</v>
      </c>
      <c r="D46" s="251" t="str">
        <f>IFERROR(IF(D45="","",IF(D45="Region 1",0.3,IF(D45="Region 2 &amp; 3",0.2,0.2))),"")</f>
        <v/>
      </c>
      <c r="E46" s="339"/>
      <c r="F46" s="339"/>
      <c r="G46" s="339"/>
      <c r="H46" s="339"/>
      <c r="I46" s="339"/>
    </row>
    <row r="47" spans="1:9" x14ac:dyDescent="0.25">
      <c r="C47" s="5"/>
      <c r="G47" s="8"/>
      <c r="H47" s="8"/>
    </row>
    <row r="48" spans="1:9" x14ac:dyDescent="0.25">
      <c r="C48" s="5"/>
      <c r="G48" s="8"/>
      <c r="H48" s="8"/>
    </row>
    <row r="49" spans="1:9" ht="15" customHeight="1" x14ac:dyDescent="0.25">
      <c r="A49" s="8"/>
      <c r="B49" s="6" t="s">
        <v>871</v>
      </c>
      <c r="C49" s="164"/>
      <c r="D49" s="233"/>
      <c r="E49" s="233"/>
      <c r="F49" s="233"/>
      <c r="G49" s="233"/>
      <c r="H49" s="233"/>
      <c r="I49" s="233"/>
    </row>
    <row r="50" spans="1:9" ht="15" customHeight="1" x14ac:dyDescent="0.25">
      <c r="A50" s="8"/>
      <c r="C50" s="164"/>
      <c r="D50" s="233"/>
      <c r="E50" s="233"/>
      <c r="F50" s="233"/>
      <c r="G50" s="233"/>
      <c r="H50" s="233"/>
      <c r="I50" s="233"/>
    </row>
    <row r="51" spans="1:9" ht="15" customHeight="1" x14ac:dyDescent="0.25">
      <c r="A51" s="8"/>
      <c r="C51" s="164" t="s">
        <v>872</v>
      </c>
      <c r="D51" s="151" t="b">
        <v>1</v>
      </c>
      <c r="E51" s="233"/>
      <c r="F51" s="233"/>
      <c r="G51" s="233"/>
      <c r="H51" s="233"/>
      <c r="I51" s="233"/>
    </row>
    <row r="52" spans="1:9" x14ac:dyDescent="0.25">
      <c r="G52" s="8"/>
      <c r="H52" s="8"/>
    </row>
    <row r="53" spans="1:9" x14ac:dyDescent="0.25">
      <c r="G53" s="8"/>
      <c r="H53" s="8"/>
    </row>
    <row r="54" spans="1:9" ht="18" x14ac:dyDescent="0.25">
      <c r="B54" s="6" t="s">
        <v>814</v>
      </c>
      <c r="C54" s="169"/>
      <c r="D54" s="169"/>
      <c r="E54" s="169"/>
      <c r="F54" s="8"/>
      <c r="G54" s="8"/>
      <c r="H54" s="8"/>
    </row>
    <row r="55" spans="1:9" ht="18" x14ac:dyDescent="0.25">
      <c r="B55" s="6"/>
      <c r="C55" s="169"/>
      <c r="D55" s="169"/>
      <c r="E55" s="169"/>
      <c r="F55" s="8"/>
      <c r="G55" s="8"/>
      <c r="H55" s="8"/>
    </row>
    <row r="56" spans="1:9" x14ac:dyDescent="0.25">
      <c r="C56" s="5" t="s">
        <v>814</v>
      </c>
      <c r="D56" s="151" t="b">
        <v>1</v>
      </c>
      <c r="G56" s="8"/>
      <c r="H56" s="8"/>
    </row>
    <row r="57" spans="1:9" x14ac:dyDescent="0.25">
      <c r="C57" s="5"/>
      <c r="D57" s="5"/>
      <c r="G57" s="8"/>
      <c r="H57" s="8"/>
    </row>
    <row r="58" spans="1:9" s="8" customFormat="1" ht="20.25" x14ac:dyDescent="0.3">
      <c r="B58" s="258" t="s">
        <v>913</v>
      </c>
      <c r="C58" s="122"/>
      <c r="D58" s="123"/>
    </row>
    <row r="59" spans="1:9" s="8" customFormat="1" ht="20.25" x14ac:dyDescent="0.3">
      <c r="B59" s="258"/>
      <c r="C59" s="122"/>
      <c r="D59" s="123"/>
    </row>
    <row r="60" spans="1:9" ht="18" x14ac:dyDescent="0.25">
      <c r="B60" s="6" t="s">
        <v>816</v>
      </c>
      <c r="D60" s="131"/>
      <c r="F60" s="88"/>
      <c r="G60" s="8"/>
      <c r="H60" s="8"/>
    </row>
    <row r="61" spans="1:9" ht="15" customHeight="1" x14ac:dyDescent="0.25">
      <c r="C61" s="140"/>
      <c r="D61" s="176"/>
      <c r="E61" s="176"/>
      <c r="F61" s="176"/>
      <c r="G61" s="233"/>
      <c r="H61" s="233"/>
      <c r="I61" s="176"/>
    </row>
    <row r="62" spans="1:9" ht="15" customHeight="1" x14ac:dyDescent="0.25">
      <c r="C62" s="191" t="s">
        <v>75</v>
      </c>
      <c r="D62" s="59"/>
      <c r="E62" s="176"/>
      <c r="F62" s="176"/>
      <c r="G62" s="233"/>
      <c r="H62" s="233"/>
      <c r="I62" s="176"/>
    </row>
    <row r="63" spans="1:9" ht="15" customHeight="1" x14ac:dyDescent="0.25">
      <c r="C63" s="191" t="s">
        <v>702</v>
      </c>
      <c r="D63" s="149" t="str">
        <f>IFERROR(D62/'Project Input'!J49,"")</f>
        <v/>
      </c>
      <c r="E63" s="227"/>
      <c r="F63" s="176"/>
      <c r="G63" s="233"/>
      <c r="H63" s="233"/>
      <c r="I63" s="176"/>
    </row>
    <row r="64" spans="1:9" ht="15" customHeight="1" x14ac:dyDescent="0.25">
      <c r="B64" s="8"/>
      <c r="C64" s="139"/>
      <c r="D64" s="233"/>
      <c r="E64" s="233"/>
      <c r="F64" s="233"/>
      <c r="G64" s="233"/>
      <c r="H64" s="233"/>
      <c r="I64" s="183"/>
    </row>
    <row r="65" spans="2:12" x14ac:dyDescent="0.25">
      <c r="B65" s="8"/>
      <c r="C65" s="8"/>
      <c r="D65" s="8"/>
      <c r="E65" s="8"/>
      <c r="F65" s="8"/>
      <c r="G65" s="8"/>
      <c r="H65" s="8"/>
      <c r="I65" s="8"/>
    </row>
    <row r="66" spans="2:12" ht="18" x14ac:dyDescent="0.25">
      <c r="B66" s="6" t="s">
        <v>881</v>
      </c>
      <c r="G66" s="8"/>
      <c r="H66" s="8"/>
      <c r="L66" s="389"/>
    </row>
    <row r="67" spans="2:12" x14ac:dyDescent="0.25">
      <c r="E67" s="88"/>
      <c r="G67" s="8"/>
      <c r="H67" s="8"/>
      <c r="L67" s="389"/>
    </row>
    <row r="68" spans="2:12" x14ac:dyDescent="0.25">
      <c r="C68" s="5" t="s">
        <v>882</v>
      </c>
      <c r="D68" s="288"/>
      <c r="G68" s="256"/>
      <c r="H68" s="256"/>
      <c r="L68" s="389"/>
    </row>
    <row r="69" spans="2:12" x14ac:dyDescent="0.25">
      <c r="C69" s="5" t="s">
        <v>883</v>
      </c>
      <c r="D69" s="288"/>
      <c r="G69" s="256"/>
      <c r="H69" s="256"/>
      <c r="L69" s="234"/>
    </row>
    <row r="70" spans="2:12" x14ac:dyDescent="0.25">
      <c r="C70" s="5" t="s">
        <v>891</v>
      </c>
      <c r="D70" s="288"/>
      <c r="G70" s="8"/>
      <c r="H70" s="8"/>
    </row>
    <row r="71" spans="2:12" x14ac:dyDescent="0.25">
      <c r="C71" s="5"/>
      <c r="G71" s="8"/>
      <c r="H71" s="8"/>
    </row>
    <row r="72" spans="2:12" x14ac:dyDescent="0.25">
      <c r="C72" s="5"/>
      <c r="G72" s="8"/>
      <c r="H72" s="8"/>
    </row>
    <row r="73" spans="2:12" ht="18" x14ac:dyDescent="0.25">
      <c r="B73" s="6" t="s">
        <v>817</v>
      </c>
      <c r="C73" s="5"/>
      <c r="G73" s="8"/>
      <c r="H73" s="8"/>
    </row>
    <row r="74" spans="2:12" x14ac:dyDescent="0.25">
      <c r="C74" s="5"/>
      <c r="G74" s="8"/>
      <c r="H74" s="8"/>
    </row>
    <row r="75" spans="2:12" x14ac:dyDescent="0.25">
      <c r="C75" s="5" t="s">
        <v>890</v>
      </c>
      <c r="D75" s="149" t="str">
        <f>IFERROR((('Project Input'!J43*0.3)+('Project Input'!J44*0.4)+('Project Input'!J45*0.5)+('Project Input'!J46*0.6)+('Project Input'!J47*0.8))/SUM('Project Input'!J43:J47),"")</f>
        <v/>
      </c>
      <c r="E75" s="88"/>
      <c r="G75" s="8"/>
      <c r="H75" s="8"/>
    </row>
    <row r="76" spans="2:12" x14ac:dyDescent="0.25">
      <c r="C76" s="5" t="s">
        <v>989</v>
      </c>
      <c r="D76" s="151" t="b">
        <v>1</v>
      </c>
      <c r="G76" s="8"/>
      <c r="H76" s="8"/>
    </row>
    <row r="77" spans="2:12" x14ac:dyDescent="0.25">
      <c r="C77" s="5"/>
      <c r="G77" s="8"/>
      <c r="H77" s="8"/>
    </row>
    <row r="78" spans="2:12" x14ac:dyDescent="0.25">
      <c r="B78" s="88" t="s">
        <v>961</v>
      </c>
      <c r="C78" s="5"/>
      <c r="G78" s="8"/>
      <c r="H78" s="8"/>
    </row>
    <row r="79" spans="2:12" x14ac:dyDescent="0.25">
      <c r="C79" s="5"/>
      <c r="G79" s="8"/>
      <c r="H79" s="8"/>
    </row>
    <row r="80" spans="2:12" ht="20.25" x14ac:dyDescent="0.3">
      <c r="B80" s="258" t="s">
        <v>914</v>
      </c>
      <c r="C80" s="5"/>
      <c r="G80" s="8"/>
      <c r="H80" s="8"/>
    </row>
    <row r="81" spans="2:8" x14ac:dyDescent="0.25">
      <c r="C81" s="5"/>
      <c r="G81" s="8"/>
      <c r="H81" s="8"/>
    </row>
    <row r="82" spans="2:8" x14ac:dyDescent="0.25">
      <c r="C82" s="88"/>
      <c r="E82" s="230"/>
      <c r="G82" s="8"/>
      <c r="H82" s="8"/>
    </row>
    <row r="83" spans="2:8" ht="18" x14ac:dyDescent="0.25">
      <c r="B83" s="262" t="s">
        <v>886</v>
      </c>
      <c r="G83" s="8"/>
      <c r="H83" s="8"/>
    </row>
    <row r="84" spans="2:8" x14ac:dyDescent="0.25">
      <c r="C84" s="100"/>
      <c r="D84" s="100"/>
      <c r="G84" s="8"/>
      <c r="H84" s="8"/>
    </row>
    <row r="85" spans="2:8" x14ac:dyDescent="0.25">
      <c r="C85" s="192" t="s">
        <v>102</v>
      </c>
      <c r="D85" s="289"/>
      <c r="G85" s="8"/>
      <c r="H85" s="8"/>
    </row>
    <row r="86" spans="2:8" x14ac:dyDescent="0.25">
      <c r="C86" s="5"/>
      <c r="G86" s="8"/>
      <c r="H86" s="8"/>
    </row>
    <row r="87" spans="2:8" x14ac:dyDescent="0.25">
      <c r="C87" s="5"/>
      <c r="G87" s="8"/>
      <c r="H87" s="8"/>
    </row>
    <row r="88" spans="2:8" ht="18" x14ac:dyDescent="0.25">
      <c r="B88" s="262" t="s">
        <v>887</v>
      </c>
      <c r="C88" s="5"/>
      <c r="G88" s="8"/>
      <c r="H88" s="8"/>
    </row>
    <row r="89" spans="2:8" ht="14.45" customHeight="1" x14ac:dyDescent="0.25">
      <c r="C89" s="5"/>
      <c r="G89" s="8"/>
      <c r="H89" s="8"/>
    </row>
    <row r="90" spans="2:8" x14ac:dyDescent="0.25">
      <c r="C90" s="259" t="s">
        <v>888</v>
      </c>
      <c r="D90" s="287"/>
      <c r="G90" s="8"/>
      <c r="H90" s="8"/>
    </row>
    <row r="91" spans="2:8" x14ac:dyDescent="0.25">
      <c r="C91" s="259" t="s">
        <v>912</v>
      </c>
      <c r="D91" s="287"/>
      <c r="G91" s="8"/>
      <c r="H91" s="8"/>
    </row>
    <row r="92" spans="2:8" x14ac:dyDescent="0.25">
      <c r="C92" s="259" t="s">
        <v>889</v>
      </c>
      <c r="D92" s="287"/>
      <c r="G92" s="8"/>
      <c r="H92" s="8"/>
    </row>
    <row r="93" spans="2:8" ht="14.45" customHeight="1" x14ac:dyDescent="0.25">
      <c r="C93" s="259"/>
      <c r="G93" s="8"/>
      <c r="H93" s="8"/>
    </row>
    <row r="94" spans="2:8" x14ac:dyDescent="0.25">
      <c r="C94" s="5"/>
      <c r="G94" s="8"/>
      <c r="H94" s="8"/>
    </row>
    <row r="95" spans="2:8" ht="18" x14ac:dyDescent="0.25">
      <c r="B95" s="262" t="s">
        <v>817</v>
      </c>
      <c r="C95" s="5"/>
      <c r="G95" s="8"/>
      <c r="H95" s="8"/>
    </row>
    <row r="96" spans="2:8" x14ac:dyDescent="0.25">
      <c r="C96" s="5"/>
      <c r="E96" s="88"/>
      <c r="G96" s="8"/>
      <c r="H96" s="8"/>
    </row>
    <row r="97" spans="1:8" x14ac:dyDescent="0.25">
      <c r="C97" s="5" t="s">
        <v>895</v>
      </c>
      <c r="D97" s="151"/>
      <c r="E97" s="88"/>
      <c r="G97" s="8"/>
      <c r="H97" s="8"/>
    </row>
    <row r="98" spans="1:8" x14ac:dyDescent="0.25">
      <c r="C98" s="5"/>
      <c r="G98" s="8"/>
      <c r="H98" s="8"/>
    </row>
    <row r="99" spans="1:8" x14ac:dyDescent="0.25">
      <c r="C99" s="5"/>
      <c r="G99" s="8"/>
      <c r="H99" s="8"/>
    </row>
    <row r="100" spans="1:8" x14ac:dyDescent="0.25">
      <c r="C100" s="187"/>
      <c r="D100" s="142"/>
      <c r="G100" s="8"/>
      <c r="H100" s="8"/>
    </row>
    <row r="102" spans="1:8" s="112" customFormat="1" ht="7.5" customHeight="1" x14ac:dyDescent="0.25">
      <c r="C102" s="114"/>
      <c r="D102" s="115"/>
    </row>
    <row r="103" spans="1:8" s="66" customFormat="1" ht="33.75" customHeight="1" x14ac:dyDescent="0.25">
      <c r="A103" s="116" t="s">
        <v>400</v>
      </c>
    </row>
  </sheetData>
  <sheetProtection algorithmName="SHA-512" hashValue="ymVF+fJPBHx1qeYTKjxk+T4khg3PAO0J+U+kn6YCoNIYGPB6B+iHRgSIscuUSK7L1Y9p2i8b8IWfkztJDb4B2g==" saltValue="8tQdXJA/DoUQZQAvlUz1+g==" spinCount="100000" sheet="1" objects="1" scenarios="1"/>
  <dataConsolidate/>
  <mergeCells count="2">
    <mergeCell ref="A3:G3"/>
    <mergeCell ref="L66:L68"/>
  </mergeCells>
  <dataValidations count="5">
    <dataValidation type="list" allowBlank="1" showInputMessage="1" showErrorMessage="1" sqref="D13:D20 D51 D56" xr:uid="{4137CEC2-37B0-40A0-A4CE-B68BBEDB36D8}">
      <formula1>"TRUE,FALSE"</formula1>
    </dataValidation>
    <dataValidation type="list" allowBlank="1" showInputMessage="1" showErrorMessage="1" sqref="D76" xr:uid="{DB3ED168-4CDD-484A-BE55-3C871564EB2C}">
      <formula1>"TRUE,FALSE,Undetermined"</formula1>
    </dataValidation>
    <dataValidation type="list" allowBlank="1" showInputMessage="1" showErrorMessage="1" sqref="D97" xr:uid="{2FC89F0F-0080-4575-A265-4F4759CDDAB1}">
      <formula1>"&lt;45%, 46-50%, 51-59%, 60-69%, 70-79%,&lt;50%,51-59%,60-69%,70-79%"</formula1>
    </dataValidation>
    <dataValidation type="date" allowBlank="1" showInputMessage="1" showErrorMessage="1" sqref="D5 D58:D59" xr:uid="{50E3EF00-E91C-4277-B1D9-D8C7C98A92E4}">
      <formula1>43466</formula1>
      <formula2>72686</formula2>
    </dataValidation>
    <dataValidation type="list" errorStyle="warning" showInputMessage="1" showErrorMessage="1" errorTitle="SmartDox" error="The value you entered for the dropdown is not valid." sqref="D9" xr:uid="{CE214B08-8BDF-4928-B9A6-236F210A5B0C}">
      <formula1>"New Construction,Acq/Rehab,Preservation,New Construction and Preservation"</formula1>
    </dataValidation>
  </dataValidations>
  <hyperlinks>
    <hyperlink ref="C29" r:id="rId1" xr:uid="{3507F523-ED1A-4B14-B45B-DD97347B4825}"/>
  </hyperlinks>
  <pageMargins left="0.7" right="0.7" top="0.75" bottom="0.75" header="0.3" footer="0.3"/>
  <pageSetup scale="28"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M35"/>
  <sheetViews>
    <sheetView showGridLines="0" topLeftCell="A4" zoomScale="80" zoomScaleNormal="80" zoomScaleSheetLayoutView="85" workbookViewId="0">
      <selection activeCell="E31" sqref="E31"/>
    </sheetView>
  </sheetViews>
  <sheetFormatPr defaultColWidth="10.28515625" defaultRowHeight="15" x14ac:dyDescent="0.25"/>
  <cols>
    <col min="1" max="2" width="4.7109375" style="4" customWidth="1"/>
    <col min="3" max="3" width="5" style="4" customWidth="1"/>
    <col min="4" max="4" width="44.42578125" style="4" customWidth="1"/>
    <col min="5" max="6" width="28.5703125" style="4" customWidth="1"/>
    <col min="7" max="7" width="5" style="4" customWidth="1"/>
    <col min="8" max="11" width="28.5703125" style="4" customWidth="1"/>
    <col min="12" max="12" width="34.140625" style="4" customWidth="1"/>
    <col min="13" max="13" width="19.85546875" style="4" customWidth="1"/>
    <col min="14" max="14" width="17.28515625" style="4" customWidth="1"/>
    <col min="15" max="15" width="34.28515625" style="4" customWidth="1"/>
    <col min="16" max="16" width="21.140625" style="4" customWidth="1"/>
    <col min="17" max="17" width="17.42578125" style="4" customWidth="1"/>
    <col min="18" max="18" width="34.140625" style="4" customWidth="1"/>
    <col min="19" max="19" width="23" style="4" customWidth="1"/>
    <col min="20" max="20" width="17.140625" style="4" customWidth="1"/>
    <col min="21" max="21" width="34.28515625" style="4" customWidth="1"/>
    <col min="22" max="25" width="23" style="4" customWidth="1"/>
    <col min="26" max="16384" width="10.28515625" style="4"/>
  </cols>
  <sheetData>
    <row r="1" spans="1:13" s="8" customFormat="1" ht="65.099999999999994" customHeight="1" x14ac:dyDescent="0.25">
      <c r="B1" s="63"/>
    </row>
    <row r="2" spans="1:13" s="66" customFormat="1" ht="33.75" customHeight="1" x14ac:dyDescent="0.25">
      <c r="A2" s="64" t="s">
        <v>100</v>
      </c>
      <c r="B2" s="65"/>
    </row>
    <row r="3" spans="1:13" s="67" customFormat="1" ht="20.100000000000001" customHeight="1" x14ac:dyDescent="0.25">
      <c r="A3" s="373"/>
      <c r="B3" s="373"/>
      <c r="C3" s="373"/>
      <c r="D3" s="373"/>
      <c r="E3" s="373"/>
      <c r="F3" s="373"/>
      <c r="G3" s="373"/>
      <c r="H3" s="373"/>
    </row>
    <row r="4" spans="1:13" s="68" customFormat="1" ht="15.75" x14ac:dyDescent="0.25">
      <c r="C4" s="69"/>
      <c r="D4" s="70"/>
      <c r="E4" s="71"/>
    </row>
    <row r="5" spans="1:13" s="8" customFormat="1" ht="18" x14ac:dyDescent="0.25">
      <c r="B5" s="121" t="s">
        <v>106</v>
      </c>
      <c r="D5" s="122"/>
      <c r="E5" s="123"/>
    </row>
    <row r="6" spans="1:13" s="8" customFormat="1" ht="15.75" x14ac:dyDescent="0.25">
      <c r="C6" s="72"/>
      <c r="D6" s="122"/>
      <c r="E6" s="123"/>
    </row>
    <row r="7" spans="1:13" s="8" customFormat="1" ht="18" x14ac:dyDescent="0.25">
      <c r="B7" s="6" t="s">
        <v>28</v>
      </c>
      <c r="C7" s="72"/>
      <c r="D7" s="122"/>
      <c r="E7" s="123"/>
      <c r="G7" s="74"/>
    </row>
    <row r="8" spans="1:13" s="8" customFormat="1" ht="18" x14ac:dyDescent="0.25">
      <c r="B8" s="6"/>
      <c r="C8" s="72"/>
      <c r="D8" s="97" t="s">
        <v>699</v>
      </c>
      <c r="E8" s="151"/>
      <c r="G8" s="74"/>
    </row>
    <row r="9" spans="1:13" s="8" customFormat="1" x14ac:dyDescent="0.25">
      <c r="B9" s="105"/>
      <c r="C9" s="105"/>
      <c r="D9" s="195"/>
      <c r="E9" s="130"/>
      <c r="F9" s="130"/>
      <c r="G9" s="74"/>
    </row>
    <row r="10" spans="1:13" s="8" customFormat="1" ht="14.25" customHeight="1" x14ac:dyDescent="0.25">
      <c r="C10" s="6"/>
      <c r="G10" s="190"/>
      <c r="H10" s="124"/>
      <c r="M10" s="98"/>
    </row>
    <row r="11" spans="1:13" ht="18" x14ac:dyDescent="0.25">
      <c r="B11" s="6" t="s">
        <v>76</v>
      </c>
      <c r="D11" s="97"/>
      <c r="E11" s="35"/>
      <c r="F11" s="97"/>
      <c r="G11" s="74"/>
    </row>
    <row r="12" spans="1:13" x14ac:dyDescent="0.25">
      <c r="D12" s="97"/>
      <c r="E12" s="35"/>
      <c r="F12" s="97"/>
      <c r="G12" s="74"/>
    </row>
    <row r="13" spans="1:13" x14ac:dyDescent="0.25">
      <c r="D13" s="97" t="s">
        <v>489</v>
      </c>
      <c r="E13" s="50"/>
      <c r="F13" s="129"/>
      <c r="G13" s="74"/>
    </row>
    <row r="14" spans="1:13" x14ac:dyDescent="0.25">
      <c r="D14" s="97" t="s">
        <v>77</v>
      </c>
      <c r="E14" s="50"/>
      <c r="F14" s="129" t="s">
        <v>704</v>
      </c>
      <c r="G14" s="74"/>
    </row>
    <row r="15" spans="1:13" x14ac:dyDescent="0.25">
      <c r="D15" s="97" t="s">
        <v>79</v>
      </c>
      <c r="E15" s="50"/>
      <c r="F15" s="129" t="s">
        <v>700</v>
      </c>
      <c r="G15" s="74"/>
    </row>
    <row r="16" spans="1:13" x14ac:dyDescent="0.25">
      <c r="D16" s="97" t="s">
        <v>78</v>
      </c>
      <c r="E16" s="50"/>
      <c r="F16" s="129" t="s">
        <v>701</v>
      </c>
      <c r="G16" s="74"/>
    </row>
    <row r="17" spans="2:13" x14ac:dyDescent="0.25">
      <c r="D17" s="179" t="s">
        <v>651</v>
      </c>
      <c r="E17" s="50"/>
      <c r="F17" s="97"/>
      <c r="G17" s="74"/>
      <c r="H17" s="8"/>
      <c r="I17" s="8"/>
      <c r="J17" s="8"/>
    </row>
    <row r="18" spans="2:13" x14ac:dyDescent="0.25">
      <c r="D18" s="97"/>
      <c r="E18" s="35"/>
      <c r="F18" s="97"/>
      <c r="G18" s="74"/>
      <c r="H18" s="183"/>
      <c r="I18" s="183"/>
      <c r="J18" s="183"/>
      <c r="K18" s="53"/>
    </row>
    <row r="19" spans="2:13" ht="15" customHeight="1" x14ac:dyDescent="0.25">
      <c r="B19" s="105"/>
      <c r="D19" s="139"/>
      <c r="E19" s="53"/>
      <c r="F19" s="53"/>
      <c r="G19" s="188"/>
      <c r="H19" s="183"/>
      <c r="I19" s="183"/>
      <c r="J19" s="183"/>
    </row>
    <row r="20" spans="2:13" x14ac:dyDescent="0.25">
      <c r="C20" s="84"/>
      <c r="D20" s="84"/>
      <c r="E20" s="84"/>
      <c r="F20" s="84"/>
      <c r="G20" s="74"/>
      <c r="H20" s="8"/>
      <c r="I20" s="8"/>
      <c r="J20" s="8"/>
    </row>
    <row r="21" spans="2:13" ht="18" x14ac:dyDescent="0.25">
      <c r="B21" s="6" t="s">
        <v>101</v>
      </c>
      <c r="G21" s="74"/>
      <c r="H21" s="8"/>
      <c r="I21" s="8"/>
      <c r="J21" s="8"/>
      <c r="M21" s="389"/>
    </row>
    <row r="22" spans="2:13" ht="18" x14ac:dyDescent="0.25">
      <c r="C22" s="6"/>
      <c r="G22" s="74"/>
      <c r="H22" s="8"/>
      <c r="I22" s="8"/>
      <c r="J22" s="8"/>
      <c r="M22" s="389"/>
    </row>
    <row r="23" spans="2:13" x14ac:dyDescent="0.25">
      <c r="D23" s="4" t="s">
        <v>698</v>
      </c>
      <c r="E23" s="62"/>
      <c r="G23" s="74"/>
      <c r="H23" s="8"/>
      <c r="I23" s="8"/>
      <c r="J23" s="8"/>
    </row>
    <row r="24" spans="2:13" x14ac:dyDescent="0.25">
      <c r="E24" s="193"/>
      <c r="G24" s="74"/>
      <c r="H24" s="8"/>
      <c r="I24" s="8"/>
      <c r="J24" s="8"/>
    </row>
    <row r="25" spans="2:13" x14ac:dyDescent="0.25">
      <c r="D25" s="4" t="s">
        <v>705</v>
      </c>
      <c r="E25" s="194"/>
      <c r="G25" s="74"/>
      <c r="H25" s="8"/>
      <c r="I25" s="8"/>
      <c r="J25" s="8"/>
    </row>
    <row r="26" spans="2:13" s="141" customFormat="1" x14ac:dyDescent="0.25">
      <c r="E26" s="142"/>
      <c r="G26" s="189"/>
      <c r="H26" s="187"/>
      <c r="I26" s="187"/>
      <c r="J26" s="187"/>
    </row>
    <row r="27" spans="2:13" s="141" customFormat="1" x14ac:dyDescent="0.25">
      <c r="B27" s="143"/>
      <c r="C27" s="143"/>
      <c r="D27" s="143"/>
      <c r="E27" s="144"/>
      <c r="F27" s="143"/>
      <c r="G27" s="189"/>
      <c r="H27" s="187"/>
      <c r="I27" s="187"/>
      <c r="J27" s="187"/>
    </row>
    <row r="28" spans="2:13" ht="18" x14ac:dyDescent="0.25">
      <c r="B28" s="6" t="s">
        <v>93</v>
      </c>
      <c r="G28" s="74"/>
      <c r="H28" s="8"/>
      <c r="I28" s="8"/>
      <c r="J28" s="8"/>
      <c r="M28" s="389"/>
    </row>
    <row r="29" spans="2:13" x14ac:dyDescent="0.25">
      <c r="C29" s="100"/>
      <c r="D29" s="100"/>
      <c r="E29" s="100"/>
      <c r="F29" s="100"/>
      <c r="G29" s="101"/>
      <c r="H29" s="100"/>
      <c r="I29" s="100"/>
      <c r="J29" s="100"/>
      <c r="K29" s="100"/>
      <c r="M29" s="389"/>
    </row>
    <row r="30" spans="2:13" x14ac:dyDescent="0.25">
      <c r="C30" s="100"/>
      <c r="D30" s="145" t="s">
        <v>697</v>
      </c>
      <c r="E30" s="198"/>
      <c r="F30" s="100"/>
      <c r="G30" s="101"/>
      <c r="H30" s="100"/>
      <c r="I30" s="100"/>
      <c r="J30" s="100"/>
      <c r="K30" s="100"/>
      <c r="M30" s="389"/>
    </row>
    <row r="31" spans="2:13" x14ac:dyDescent="0.25">
      <c r="C31" s="100"/>
      <c r="D31" s="145" t="s">
        <v>102</v>
      </c>
      <c r="E31" s="56"/>
      <c r="F31" s="110"/>
      <c r="G31" s="101"/>
      <c r="H31" s="100"/>
      <c r="I31" s="100"/>
      <c r="J31" s="100"/>
      <c r="K31" s="100"/>
      <c r="M31" s="389"/>
    </row>
    <row r="32" spans="2:13" x14ac:dyDescent="0.25">
      <c r="G32" s="74"/>
    </row>
    <row r="34" spans="1:5" s="112" customFormat="1" ht="7.5" customHeight="1" x14ac:dyDescent="0.25">
      <c r="C34" s="113"/>
      <c r="D34" s="114"/>
      <c r="E34" s="115"/>
    </row>
    <row r="35" spans="1:5" s="66" customFormat="1" ht="33.75" customHeight="1" x14ac:dyDescent="0.25">
      <c r="A35" s="116" t="s">
        <v>400</v>
      </c>
      <c r="C35" s="65"/>
    </row>
  </sheetData>
  <sheetProtection algorithmName="SHA-512" hashValue="CF1jgH/x+YewGKM719tKmQweuBurZDdo0pBgn8KZPVzOphboVY6apXwMfqGKG4fKUnduk1QofYK4tZ5tdRZj/g==" saltValue="EJxS8TnelCHS5BgaI+Zy8A==" spinCount="100000" sheet="1" objects="1" scenarios="1"/>
  <dataConsolidate/>
  <mergeCells count="3">
    <mergeCell ref="M28:M31"/>
    <mergeCell ref="M21:M22"/>
    <mergeCell ref="A3:H3"/>
  </mergeCells>
  <dataValidations count="2">
    <dataValidation type="date" allowBlank="1" showInputMessage="1" showErrorMessage="1" sqref="E5:E7" xr:uid="{00000000-0002-0000-0300-000000000000}">
      <formula1>43466</formula1>
      <formula2>72686</formula2>
    </dataValidation>
    <dataValidation type="list" allowBlank="1" showInputMessage="1" showErrorMessage="1" sqref="H10" xr:uid="{00000000-0002-0000-0300-000001000000}">
      <formula1>"Yes,No,NA"</formula1>
    </dataValidation>
  </dataValidations>
  <hyperlinks>
    <hyperlink ref="D17" r:id="rId1" xr:uid="{00000000-0004-0000-0300-000000000000}"/>
  </hyperlinks>
  <pageMargins left="0.7" right="0.7" top="0.75" bottom="0.75" header="0.3" footer="0.3"/>
  <pageSetup scale="2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CE7C5E4A3334C87EE0D434D98CB58" ma:contentTypeVersion="4" ma:contentTypeDescription="Create a new document." ma:contentTypeScope="" ma:versionID="6ab58dc204f8a8cd8cbc391bbf52646a">
  <xsd:schema xmlns:xsd="http://www.w3.org/2001/XMLSchema" xmlns:xs="http://www.w3.org/2001/XMLSchema" xmlns:p="http://schemas.microsoft.com/office/2006/metadata/properties" xmlns:ns1="http://schemas.microsoft.com/sharepoint/v3" xmlns:ns2="414e15ea-35fd-4cff-b780-bb342b3dfcbd" targetNamespace="http://schemas.microsoft.com/office/2006/metadata/properties" ma:root="true" ma:fieldsID="7619ebd3057af673a87553db54f14099" ns1:_="" ns2:_="">
    <xsd:import namespace="http://schemas.microsoft.com/sharepoint/v3"/>
    <xsd:import namespace="414e15ea-35fd-4cff-b780-bb342b3dfcb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e15ea-35fd-4cff-b780-bb342b3dfcbd" elementFormDefault="qualified">
    <xsd:import namespace="http://schemas.microsoft.com/office/2006/documentManagement/types"/>
    <xsd:import namespace="http://schemas.microsoft.com/office/infopath/2007/PartnerControls"/>
    <xsd:element name="SharedWithUsers" ma:index="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B4B69AE-CCC9-43BD-82CD-FC2AECC495F8}"/>
</file>

<file path=customXml/itemProps2.xml><?xml version="1.0" encoding="utf-8"?>
<ds:datastoreItem xmlns:ds="http://schemas.openxmlformats.org/officeDocument/2006/customXml" ds:itemID="{9C317CB8-AA34-41FF-8229-277D9DC145DD}">
  <ds:schemaRefs>
    <ds:schemaRef ds:uri="http://schemas.microsoft.com/sharepoint/v3/contenttype/forms"/>
  </ds:schemaRefs>
</ds:datastoreItem>
</file>

<file path=customXml/itemProps3.xml><?xml version="1.0" encoding="utf-8"?>
<ds:datastoreItem xmlns:ds="http://schemas.openxmlformats.org/officeDocument/2006/customXml" ds:itemID="{A04AD281-79B1-4E92-9B63-5F4B329C0A25}">
  <ds:schemaRefs>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22fb714d-e98c-4269-a025-db412319e172"/>
    <ds:schemaRef ds:uri="d8fa3d5b-5c9c-432f-8234-5a83e9959f1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110</vt:i4>
      </vt:variant>
    </vt:vector>
  </HeadingPairs>
  <TitlesOfParts>
    <vt:vector size="124" baseType="lpstr">
      <vt:lpstr>Instructions</vt:lpstr>
      <vt:lpstr>Project Input</vt:lpstr>
      <vt:lpstr>Development Team</vt:lpstr>
      <vt:lpstr>Prolink</vt:lpstr>
      <vt:lpstr>NOFA #2022-2 LIFT Rental</vt:lpstr>
      <vt:lpstr>NOFA #2022-3 LIFT Homeownership</vt:lpstr>
      <vt:lpstr>NOFA #2022-4 PSH</vt:lpstr>
      <vt:lpstr>NOFA #2022-5 9% LIHTC</vt:lpstr>
      <vt:lpstr>NOFA 2021-5 (HOME)</vt:lpstr>
      <vt:lpstr>NOFA 2021-8 (Vets-GHAP)</vt:lpstr>
      <vt:lpstr>NOFA 2021-9 (Small Projects)</vt:lpstr>
      <vt:lpstr>Data - Regions</vt:lpstr>
      <vt:lpstr>Data - RSMeans</vt:lpstr>
      <vt:lpstr>Data - RSMeans HO</vt:lpstr>
      <vt:lpstr>Architect_Address</vt:lpstr>
      <vt:lpstr>Architect_City</vt:lpstr>
      <vt:lpstr>Architect_Email</vt:lpstr>
      <vt:lpstr>Architect_Name</vt:lpstr>
      <vt:lpstr>Architect_State</vt:lpstr>
      <vt:lpstr>Architect_Telephone</vt:lpstr>
      <vt:lpstr>Architect_Zip</vt:lpstr>
      <vt:lpstr>CoDeveloper_Address</vt:lpstr>
      <vt:lpstr>CoDeveloper_City</vt:lpstr>
      <vt:lpstr>CoDeveloper_County</vt:lpstr>
      <vt:lpstr>CoDeveloper_Email</vt:lpstr>
      <vt:lpstr>CoDeveloper_Name</vt:lpstr>
      <vt:lpstr>CoDeveloper_State</vt:lpstr>
      <vt:lpstr>CoDeveloper_Telephone</vt:lpstr>
      <vt:lpstr>CoDeveloper_Zip</vt:lpstr>
      <vt:lpstr>Consultant_Address</vt:lpstr>
      <vt:lpstr>Consultant_City</vt:lpstr>
      <vt:lpstr>Consultant_County</vt:lpstr>
      <vt:lpstr>Consultant_Name</vt:lpstr>
      <vt:lpstr>Consultant_State</vt:lpstr>
      <vt:lpstr>Consultant_Zip</vt:lpstr>
      <vt:lpstr>Deal_Name</vt:lpstr>
      <vt:lpstr>Deal_Number</vt:lpstr>
      <vt:lpstr>Developer_Address</vt:lpstr>
      <vt:lpstr>Developer_City</vt:lpstr>
      <vt:lpstr>Developer_County</vt:lpstr>
      <vt:lpstr>Developer_Email</vt:lpstr>
      <vt:lpstr>Developer_Name</vt:lpstr>
      <vt:lpstr>Developer_State</vt:lpstr>
      <vt:lpstr>Developer_Telephone</vt:lpstr>
      <vt:lpstr>Developer_Zip</vt:lpstr>
      <vt:lpstr>GeneralContractor_Address</vt:lpstr>
      <vt:lpstr>GeneralContractor_City</vt:lpstr>
      <vt:lpstr>GeneralContractor_County</vt:lpstr>
      <vt:lpstr>GeneralContractor_Email</vt:lpstr>
      <vt:lpstr>GeneralContractor_Name</vt:lpstr>
      <vt:lpstr>GeneralContractor_State</vt:lpstr>
      <vt:lpstr>GeneralContractor_Telephone</vt:lpstr>
      <vt:lpstr>GeneralContractor_Zip</vt:lpstr>
      <vt:lpstr>If_yes__how_many?</vt:lpstr>
      <vt:lpstr>LIHTC_30_1BR</vt:lpstr>
      <vt:lpstr>LIHTC_30_2BR</vt:lpstr>
      <vt:lpstr>LIHTC_30_3BR</vt:lpstr>
      <vt:lpstr>LIHTC_30_4BR</vt:lpstr>
      <vt:lpstr>LIHTC_30_SRO</vt:lpstr>
      <vt:lpstr>LIHTC_30_STU</vt:lpstr>
      <vt:lpstr>LIHTC_40_1BR</vt:lpstr>
      <vt:lpstr>LIHTC_40_2BR</vt:lpstr>
      <vt:lpstr>LIHTC_40_3BR</vt:lpstr>
      <vt:lpstr>LIHTC_40_4BR</vt:lpstr>
      <vt:lpstr>LIHTC_40_SRO</vt:lpstr>
      <vt:lpstr>LIHTC_40_STU</vt:lpstr>
      <vt:lpstr>LIHTC_50_1BR</vt:lpstr>
      <vt:lpstr>LIHTC_50_2BR</vt:lpstr>
      <vt:lpstr>LIHTC_50_3BR</vt:lpstr>
      <vt:lpstr>LIHTC_50_4BR</vt:lpstr>
      <vt:lpstr>LIHTC_50_SRO</vt:lpstr>
      <vt:lpstr>LIHTC_50_STU</vt:lpstr>
      <vt:lpstr>LIHTC_60_1BR</vt:lpstr>
      <vt:lpstr>LIHTC_60_2BR</vt:lpstr>
      <vt:lpstr>LIHTC_60_3BR</vt:lpstr>
      <vt:lpstr>LIHTC_60_4BR</vt:lpstr>
      <vt:lpstr>LIHTC_60_SRO</vt:lpstr>
      <vt:lpstr>LIHTC_61_1BR</vt:lpstr>
      <vt:lpstr>LIHTC_61_2BR</vt:lpstr>
      <vt:lpstr>LIHTC_61_3BR</vt:lpstr>
      <vt:lpstr>LIHTC_61_4BR</vt:lpstr>
      <vt:lpstr>LIHTC_61_SRO</vt:lpstr>
      <vt:lpstr>LIHTC_61_STU</vt:lpstr>
      <vt:lpstr>Loc_Main_Census</vt:lpstr>
      <vt:lpstr>Loc_Main_Congress</vt:lpstr>
      <vt:lpstr>Loc_Main_House</vt:lpstr>
      <vt:lpstr>Loc_Main_Lat</vt:lpstr>
      <vt:lpstr>Loc_Main_Lon</vt:lpstr>
      <vt:lpstr>Loc_Main_Senate</vt:lpstr>
      <vt:lpstr>ManagementCompany_Address</vt:lpstr>
      <vt:lpstr>ManagementCompany_City</vt:lpstr>
      <vt:lpstr>ManagementCompany_County</vt:lpstr>
      <vt:lpstr>ManagementCompany_Email</vt:lpstr>
      <vt:lpstr>ManagementCompany_Name</vt:lpstr>
      <vt:lpstr>ManagementCompany_State</vt:lpstr>
      <vt:lpstr>ManagementCompany_Telephone</vt:lpstr>
      <vt:lpstr>ManagementCompany_Zip</vt:lpstr>
      <vt:lpstr>ScatteredSite</vt:lpstr>
      <vt:lpstr>SiteA_Address__be_specific</vt:lpstr>
      <vt:lpstr>SiteA_City_or_Township</vt:lpstr>
      <vt:lpstr>SiteA_County</vt:lpstr>
      <vt:lpstr>SiteA_Zip_Code__First_5_Digits</vt:lpstr>
      <vt:lpstr>SiteB_Address</vt:lpstr>
      <vt:lpstr>SiteB_City</vt:lpstr>
      <vt:lpstr>SiteB_County</vt:lpstr>
      <vt:lpstr>SiteB_Zip</vt:lpstr>
      <vt:lpstr>SiteC_Address</vt:lpstr>
      <vt:lpstr>SiteC_City</vt:lpstr>
      <vt:lpstr>SiteC_County</vt:lpstr>
      <vt:lpstr>SiteC_Zip</vt:lpstr>
      <vt:lpstr>SiteCount</vt:lpstr>
      <vt:lpstr>SiteD_Address</vt:lpstr>
      <vt:lpstr>SiteD_City</vt:lpstr>
      <vt:lpstr>SiteD_County</vt:lpstr>
      <vt:lpstr>SiteD_Zip</vt:lpstr>
      <vt:lpstr>SiteE_Address</vt:lpstr>
      <vt:lpstr>SiteE_City</vt:lpstr>
      <vt:lpstr>SiteE_County</vt:lpstr>
      <vt:lpstr>SiteE_Zip</vt:lpstr>
      <vt:lpstr>SiteF_Address</vt:lpstr>
      <vt:lpstr>SiteF_City</vt:lpstr>
      <vt:lpstr>SiteF_County</vt:lpstr>
      <vt:lpstr>SiteF_Zip</vt:lpstr>
      <vt:lpstr>TCA_Number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Pre-Application for Wildfire Homeownership</dc:title>
  <dc:creator>John E. Wright</dc:creator>
  <cp:lastModifiedBy>Mitch Hannoosh</cp:lastModifiedBy>
  <cp:lastPrinted>2022-01-19T16:45:30Z</cp:lastPrinted>
  <dcterms:created xsi:type="dcterms:W3CDTF">2019-12-04T17:13:06Z</dcterms:created>
  <dcterms:modified xsi:type="dcterms:W3CDTF">2022-02-03T18:58:09Z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Development</vt:lpwstr>
  </property>
  <property fmtid="{D5CDD505-2E9C-101B-9397-08002B2CF9AE}" pid="3" name="SmartDoxTemplateName">
    <vt:lpwstr/>
  </property>
  <property fmtid="{D5CDD505-2E9C-101B-9397-08002B2CF9AE}" pid="4" name="BeforeGetVBAMethod">
    <vt:lpwstr/>
  </property>
  <property fmtid="{D5CDD505-2E9C-101B-9397-08002B2CF9AE}" pid="5" name="AfterGetVBAMethod">
    <vt:lpwstr/>
  </property>
  <property fmtid="{D5CDD505-2E9C-101B-9397-08002B2CF9AE}" pid="6" name="BeforeSendVBAMethod">
    <vt:lpwstr/>
  </property>
  <property fmtid="{D5CDD505-2E9C-101B-9397-08002B2CF9AE}" pid="7" name="AfterSendVBAMethod">
    <vt:lpwstr/>
  </property>
  <property fmtid="{D5CDD505-2E9C-101B-9397-08002B2CF9AE}" pid="8" name="SD_RESERVED_IsProtected">
    <vt:lpwstr>True</vt:lpwstr>
  </property>
  <property fmtid="{D5CDD505-2E9C-101B-9397-08002B2CF9AE}" pid="9" name="SD_RESERVED_Protection0«dZFha4MwEIb/ypExcAxp61o3QQtStRFsDYurY99CuXVuGqWmG/33TXFtV3Bfwt3zvAnkzmUcmEf28/tJNnzdR+nLemkVgqFN3/xiN3t0VkkQ4sZOR1Yhx1FSewTinIUeUdsdHmt+aXzfIzaBnPETyVnukXdRtkimbs4zdjynsWy1Xquilq070OAI2bb+xLWCWDY7daYBfmNZNxVKBRmK6m+8LOTXuV+mkQ831tC">
    <vt:lpwstr>SD_RESERVED_Protection1«yTAuSOMrgWd8RZV/goQvQusL6R+K2/SiavtwYGKd9YgLOrX6DZrNrq+VIS4Omi/CuRz2BsULVmnPqsz7vgMErUZbwO4z2EgqEEmDqT22upnbCfIHiXww07cygW8GA8ekB§</vt:lpwstr>
  </property>
  <property fmtid="{D5CDD505-2E9C-101B-9397-08002B2CF9AE}" pid="10" name="ContentTypeId">
    <vt:lpwstr>0x010100F53CE7C5E4A3334C87EE0D434D98CB58</vt:lpwstr>
  </property>
</Properties>
</file>