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xl/tables/table2.xml" ContentType="application/vnd.openxmlformats-officedocument.spreadsheetml.table+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stateoforegon.sharepoint.com/sites/OHCS-AffordableRentalHousingDivision/Shared Documents/Division Files/DATA SYSTEMS TEAM/Smartdoxed Documents/MIRL Smartdoxed Documents/"/>
    </mc:Choice>
  </mc:AlternateContent>
  <xr:revisionPtr revIDLastSave="286" documentId="14_{DA6BB7A6-C45A-4C42-BD92-3ACE94EA09D2}" xr6:coauthVersionLast="47" xr6:coauthVersionMax="47" xr10:uidLastSave="{03B528E8-0E4E-4021-81CE-6CE7B770ECB1}"/>
  <workbookProtection workbookAlgorithmName="SHA-512" workbookHashValue="MNXFagnVngwqNgFAR34sUzM1/bKywbTFIqgE1yts7bTXE9eXlx4qwg61mfWubGzTgMdjceoYtWU8j8cQU7ACZg==" workbookSaltValue="DcCG/avWixsRSxbA3fohEg==" workbookSpinCount="100000" lockStructure="1"/>
  <bookViews>
    <workbookView xWindow="-57720" yWindow="12420" windowWidth="29040" windowHeight="15720" tabRatio="602" xr2:uid="{00000000-000D-0000-FFFF-FFFF00000000}"/>
  </bookViews>
  <sheets>
    <sheet name="General Project Info" sheetId="4" r:id="rId1"/>
    <sheet name="SD_Dropdowns" sheetId="11" state="veryHidden" r:id="rId2"/>
    <sheet name="Prolink Etc" sheetId="6" state="hidden" r:id="rId3"/>
    <sheet name="Sources&amp;Uses" sheetId="2" r:id="rId4"/>
    <sheet name="Op. &amp; Debt Serv." sheetId="1" r:id="rId5"/>
    <sheet name="Final CF - MIRL" sheetId="3" r:id="rId6"/>
    <sheet name="Final CF - no MIRL" sheetId="5" r:id="rId7"/>
    <sheet name="120 AMI Income Limit" sheetId="9" r:id="rId8"/>
    <sheet name="120 AMI Rent Limits" sheetId="10" r:id="rId9"/>
  </sheets>
  <definedNames>
    <definedName name="_xlnm.Print_Area" localSheetId="7">'120 AMI Income Limit'!$A$1:$I$47</definedName>
    <definedName name="_xlnm.Print_Area" localSheetId="8">'120 AMI Rent Limits'!$A$1:$G$45</definedName>
    <definedName name="_xlnm.Print_Area" localSheetId="5">'Final CF - MIRL'!$B$2:$AI$31</definedName>
    <definedName name="_xlnm.Print_Area" localSheetId="6">'Final CF - no MIRL'!$B$2:$AI$31</definedName>
    <definedName name="_xlnm.Print_Area" localSheetId="4">'Op. &amp; Debt Serv.'!$B$3:$M$61</definedName>
    <definedName name="_xlnm.Print_Area" localSheetId="3">'Sources&amp;Uses'!$B$2:$E$54</definedName>
    <definedName name="SD_2357x1_5_S_0" localSheetId="2" hidden="1">'Prolink Etc'!$F$12</definedName>
    <definedName name="SD_2357x1_6_S_0" localSheetId="2" hidden="1">'Prolink Etc'!$E$12</definedName>
    <definedName name="SD_2357x1_7_S_0" localSheetId="2" hidden="1">'Prolink Etc'!$G$12</definedName>
    <definedName name="SD_2357x1_71_S_1" localSheetId="2" hidden="1">'Prolink Etc'!$D$12</definedName>
    <definedName name="SD_2357x2_5_S_0" localSheetId="2" hidden="1">'Prolink Etc'!$F$13</definedName>
    <definedName name="SD_2357x2_6_S_0" localSheetId="2" hidden="1">'Prolink Etc'!$E$13</definedName>
    <definedName name="SD_2357x2_7_S_0" localSheetId="2" hidden="1">'Prolink Etc'!$G$13</definedName>
    <definedName name="SD_2357x2_71_S_1" localSheetId="2" hidden="1">'Prolink Etc'!$D$13</definedName>
    <definedName name="SD_2357x3_6_S_0" localSheetId="2" hidden="1">'Prolink Etc'!$E$14</definedName>
    <definedName name="SD_2357x3_71_S_1" localSheetId="2" hidden="1">'Prolink Etc'!$D$14</definedName>
    <definedName name="SD_2357x4_6_S_0" localSheetId="2" hidden="1">'Prolink Etc'!$E$15</definedName>
    <definedName name="SD_2357x4_71_S_1" localSheetId="2" hidden="1">'Prolink Etc'!$D$15</definedName>
    <definedName name="SD_2357x5_6_S_0" localSheetId="2" hidden="1">'Prolink Etc'!$E$16</definedName>
    <definedName name="SD_2357x5_71_S_1" localSheetId="2" hidden="1">'Prolink Etc'!$D$16</definedName>
    <definedName name="SD_2357x6_6_S_0" localSheetId="2" hidden="1">'Prolink Etc'!$E$17</definedName>
    <definedName name="SD_2357x6_71_S_1" localSheetId="2" hidden="1">'Prolink Etc'!$D$17</definedName>
    <definedName name="SD_2357x7_6_S_0" localSheetId="2" hidden="1">'Prolink Etc'!$E$18</definedName>
    <definedName name="SD_2357x7_71_S_1" localSheetId="2" hidden="1">'Prolink Etc'!$D$18</definedName>
    <definedName name="SD_2357x8_6_S_0" localSheetId="2" hidden="1">'Prolink Etc'!$E$19</definedName>
    <definedName name="SD_2357x8_71_S_1" localSheetId="2" hidden="1">'Prolink Etc'!$D$19</definedName>
    <definedName name="SD_81x1_123_S_0" localSheetId="2" hidden="1">'Prolink Etc'!$E$45</definedName>
    <definedName name="SD_81x1_128_S_0" localSheetId="2" hidden="1">'Prolink Etc'!$E$46</definedName>
    <definedName name="SD_81x1_130_S_0" localSheetId="2" hidden="1">'Prolink Etc'!$E$47</definedName>
    <definedName name="SD_81x1_132_S_0" localSheetId="2" hidden="1">'Prolink Etc'!$E$40</definedName>
    <definedName name="SD_81x1_134_S_0" localSheetId="2" hidden="1">'Prolink Etc'!$E$48</definedName>
    <definedName name="SD_81x1_137_S_0" localSheetId="2" hidden="1">'Prolink Etc'!$E$43</definedName>
    <definedName name="SD_81x1_60_S_0" localSheetId="2" hidden="1">'Prolink Etc'!$E$50</definedName>
    <definedName name="SD_81x1_64_S_0" localSheetId="2" hidden="1">'Prolink Etc'!$E$24</definedName>
    <definedName name="SD_81x1_65_S_0" localSheetId="2" hidden="1">'Prolink Etc'!$E$26</definedName>
    <definedName name="SD_81x1_66_S_0" localSheetId="2" hidden="1">'Prolink Etc'!$E$27</definedName>
    <definedName name="SD_81x1_70_S_0" localSheetId="2" hidden="1">'Prolink Etc'!$E$25</definedName>
    <definedName name="SD_81x1_72_S_0" localSheetId="2" hidden="1">'Prolink Etc'!$E$28</definedName>
    <definedName name="SD_81x1_73_S_0" localSheetId="2" hidden="1">'Prolink Etc'!$E$29</definedName>
    <definedName name="SD_81x1_74_S_0" localSheetId="2" hidden="1">'Prolink Etc'!$E$30</definedName>
    <definedName name="SD_81x1_75_S_0" localSheetId="2" hidden="1">'Prolink Etc'!$E$31</definedName>
    <definedName name="SD_81x1_76_S_0" localSheetId="2" hidden="1">'Prolink Etc'!$E$32</definedName>
    <definedName name="SD_81x1_77_S_0" localSheetId="2" hidden="1">'Prolink Etc'!$E$33</definedName>
    <definedName name="SD_81x1_78_S_0" localSheetId="2" hidden="1">'Prolink Etc'!$E$34</definedName>
    <definedName name="SD_81x1_80_S_0" localSheetId="2" hidden="1">'Prolink Etc'!$E$35</definedName>
    <definedName name="SD_81x1_84_S_0" localSheetId="2" hidden="1">'Prolink Etc'!$E$36</definedName>
    <definedName name="SD_81x1_85_S_0" localSheetId="2" hidden="1">'Prolink Etc'!$E$37</definedName>
    <definedName name="SD_81x1_86_S_0" localSheetId="2" hidden="1">'Prolink Etc'!$E$38</definedName>
    <definedName name="SD_81x1_91_S_0" localSheetId="2" hidden="1">'Prolink Etc'!$E$39</definedName>
    <definedName name="SD_81x1_95_S_0" localSheetId="2" hidden="1">'Prolink Etc'!$E$44</definedName>
    <definedName name="SD_81x1_96_S_0" localSheetId="2" hidden="1">'Prolink Etc'!$E$41</definedName>
    <definedName name="SD_81x1_97_S_0" localSheetId="2" hidden="1">'Prolink Etc'!$E$42</definedName>
    <definedName name="SD_D_AllDEVFundingSourcesForSmartDox" hidden="1">SD_Dropdowns!$C$2:$D$98</definedName>
    <definedName name="SD_D_AllDEVFundingSourcesForSmartDox_Name" hidden="1">SD_Dropdowns!$C$2:$C$98</definedName>
    <definedName name="SD_D_AllDEVFundingSourcesForSmartDox_Value" hidden="1">SD_Dropdowns!$D$2:$D$98</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4" l="1"/>
  <c r="P8" i="4"/>
  <c r="P9" i="4"/>
  <c r="P10" i="4"/>
  <c r="P11" i="4"/>
  <c r="P12" i="4"/>
  <c r="P7" i="4"/>
  <c r="E44" i="6"/>
  <c r="E43" i="6"/>
  <c r="E41" i="6"/>
  <c r="E24" i="6"/>
  <c r="E28" i="6"/>
  <c r="E33" i="6"/>
  <c r="E32" i="6"/>
  <c r="D40" i="2"/>
  <c r="E38" i="6"/>
  <c r="E39" i="6"/>
  <c r="E40" i="6"/>
  <c r="E37" i="6"/>
  <c r="E48" i="6"/>
  <c r="E45" i="6"/>
  <c r="E42" i="6"/>
  <c r="E29" i="6"/>
  <c r="E36" i="6"/>
  <c r="E25" i="6"/>
  <c r="E47" i="6"/>
  <c r="E35" i="6"/>
  <c r="E46" i="6"/>
  <c r="E34" i="6"/>
  <c r="E30" i="6"/>
  <c r="E31" i="6"/>
  <c r="E27" i="6"/>
  <c r="C15" i="6" l="1"/>
  <c r="C14" i="6"/>
  <c r="D14" i="6" s="1"/>
  <c r="H13" i="6"/>
  <c r="H12" i="6"/>
  <c r="E13" i="6"/>
  <c r="E14" i="6"/>
  <c r="E15" i="6"/>
  <c r="E16" i="6"/>
  <c r="E17" i="6"/>
  <c r="E18" i="6"/>
  <c r="E12" i="6"/>
  <c r="D13" i="6"/>
  <c r="D15" i="6"/>
  <c r="D16" i="6"/>
  <c r="D17" i="6"/>
  <c r="D18" i="6"/>
  <c r="D12" i="6"/>
  <c r="K12" i="1"/>
  <c r="M12" i="1" s="1"/>
  <c r="N12" i="1" s="1"/>
  <c r="K7" i="1"/>
  <c r="M7" i="1" s="1"/>
  <c r="N7" i="1" s="1"/>
  <c r="K8" i="1"/>
  <c r="M8" i="1" s="1"/>
  <c r="N8" i="1" s="1"/>
  <c r="K9" i="1"/>
  <c r="K10" i="1"/>
  <c r="K11" i="1"/>
  <c r="K6" i="1"/>
  <c r="L7" i="1"/>
  <c r="L8" i="1"/>
  <c r="L9" i="1"/>
  <c r="L10" i="1"/>
  <c r="L11" i="1"/>
  <c r="L6" i="1"/>
  <c r="E7" i="1"/>
  <c r="E8" i="1"/>
  <c r="E9" i="1"/>
  <c r="E10" i="1"/>
  <c r="E11" i="1"/>
  <c r="E6" i="1"/>
  <c r="D7" i="1"/>
  <c r="D8" i="1"/>
  <c r="D9" i="1"/>
  <c r="D10" i="1"/>
  <c r="D11" i="1"/>
  <c r="D6" i="1"/>
  <c r="F6" i="1" s="1"/>
  <c r="D12" i="4"/>
  <c r="D12" i="1"/>
  <c r="F12" i="1" s="1"/>
  <c r="G12" i="1" s="1"/>
  <c r="L8" i="4"/>
  <c r="L9" i="4"/>
  <c r="L10" i="4"/>
  <c r="L11" i="4"/>
  <c r="L12" i="4"/>
  <c r="L7" i="4"/>
  <c r="G44" i="10"/>
  <c r="F44" i="10"/>
  <c r="E44" i="10"/>
  <c r="D44" i="10"/>
  <c r="C44" i="10"/>
  <c r="B44" i="10"/>
  <c r="G43" i="10"/>
  <c r="F43" i="10"/>
  <c r="E43" i="10"/>
  <c r="D43" i="10"/>
  <c r="C43" i="10"/>
  <c r="B43" i="10"/>
  <c r="G42" i="10"/>
  <c r="F42" i="10"/>
  <c r="E42" i="10"/>
  <c r="D42" i="10"/>
  <c r="C42" i="10"/>
  <c r="B42" i="10"/>
  <c r="G41" i="10"/>
  <c r="F41" i="10"/>
  <c r="E41" i="10"/>
  <c r="D41" i="10"/>
  <c r="C41" i="10"/>
  <c r="B41" i="10"/>
  <c r="G40" i="10"/>
  <c r="F40" i="10"/>
  <c r="E40" i="10"/>
  <c r="D40" i="10"/>
  <c r="C40" i="10"/>
  <c r="B40" i="10"/>
  <c r="G39" i="10"/>
  <c r="F39" i="10"/>
  <c r="E39" i="10"/>
  <c r="D39" i="10"/>
  <c r="C39" i="10"/>
  <c r="B39" i="10"/>
  <c r="G38" i="10"/>
  <c r="F38" i="10"/>
  <c r="E38" i="10"/>
  <c r="D38" i="10"/>
  <c r="C38" i="10"/>
  <c r="B38" i="10"/>
  <c r="G37" i="10"/>
  <c r="F37" i="10"/>
  <c r="E37" i="10"/>
  <c r="D37" i="10"/>
  <c r="C37" i="10"/>
  <c r="B37" i="10"/>
  <c r="G36" i="10"/>
  <c r="F36" i="10"/>
  <c r="E36" i="10"/>
  <c r="D36" i="10"/>
  <c r="C36" i="10"/>
  <c r="B36" i="10"/>
  <c r="G35" i="10"/>
  <c r="F35" i="10"/>
  <c r="E35" i="10"/>
  <c r="D35" i="10"/>
  <c r="C35" i="10"/>
  <c r="B35" i="10"/>
  <c r="G34" i="10"/>
  <c r="F34" i="10"/>
  <c r="E34" i="10"/>
  <c r="D34" i="10"/>
  <c r="C34" i="10"/>
  <c r="B34" i="10"/>
  <c r="G33" i="10"/>
  <c r="F33" i="10"/>
  <c r="E33" i="10"/>
  <c r="D33" i="10"/>
  <c r="C33" i="10"/>
  <c r="B33" i="10"/>
  <c r="G32" i="10"/>
  <c r="F32" i="10"/>
  <c r="E32" i="10"/>
  <c r="D32" i="10"/>
  <c r="C32" i="10"/>
  <c r="B32" i="10"/>
  <c r="G31" i="10"/>
  <c r="F31" i="10"/>
  <c r="E31" i="10"/>
  <c r="D31" i="10"/>
  <c r="C31" i="10"/>
  <c r="B31" i="10"/>
  <c r="G30" i="10"/>
  <c r="F30" i="10"/>
  <c r="E30" i="10"/>
  <c r="D30" i="10"/>
  <c r="C30" i="10"/>
  <c r="B30" i="10"/>
  <c r="G29" i="10"/>
  <c r="F29" i="10"/>
  <c r="E29" i="10"/>
  <c r="D29" i="10"/>
  <c r="C29" i="10"/>
  <c r="B29" i="10"/>
  <c r="G28" i="10"/>
  <c r="F28" i="10"/>
  <c r="E28" i="10"/>
  <c r="D28" i="10"/>
  <c r="C28" i="10"/>
  <c r="B28" i="10"/>
  <c r="G27" i="10"/>
  <c r="F27" i="10"/>
  <c r="E27" i="10"/>
  <c r="D27" i="10"/>
  <c r="C27" i="10"/>
  <c r="B27" i="10"/>
  <c r="G26" i="10"/>
  <c r="F26" i="10"/>
  <c r="E26" i="10"/>
  <c r="D26" i="10"/>
  <c r="C26" i="10"/>
  <c r="B26" i="10"/>
  <c r="G25" i="10"/>
  <c r="F25" i="10"/>
  <c r="E25" i="10"/>
  <c r="D25" i="10"/>
  <c r="C25" i="10"/>
  <c r="B25" i="10"/>
  <c r="G24" i="10"/>
  <c r="F24" i="10"/>
  <c r="E24" i="10"/>
  <c r="D24" i="10"/>
  <c r="C24" i="10"/>
  <c r="B24" i="10"/>
  <c r="G23" i="10"/>
  <c r="F23" i="10"/>
  <c r="E23" i="10"/>
  <c r="D23" i="10"/>
  <c r="C23" i="10"/>
  <c r="B23" i="10"/>
  <c r="G22" i="10"/>
  <c r="F22" i="10"/>
  <c r="E22" i="10"/>
  <c r="D22" i="10"/>
  <c r="C22" i="10"/>
  <c r="B22" i="10"/>
  <c r="G21" i="10"/>
  <c r="F21" i="10"/>
  <c r="E21" i="10"/>
  <c r="D21" i="10"/>
  <c r="C21" i="10"/>
  <c r="B21" i="10"/>
  <c r="G20" i="10"/>
  <c r="F20" i="10"/>
  <c r="E20" i="10"/>
  <c r="D20" i="10"/>
  <c r="C20" i="10"/>
  <c r="B20" i="10"/>
  <c r="G19" i="10"/>
  <c r="F19" i="10"/>
  <c r="E19" i="10"/>
  <c r="D19" i="10"/>
  <c r="C19" i="10"/>
  <c r="B19" i="10"/>
  <c r="G18" i="10"/>
  <c r="F18" i="10"/>
  <c r="E18" i="10"/>
  <c r="D18" i="10"/>
  <c r="C18" i="10"/>
  <c r="B18" i="10"/>
  <c r="G17" i="10"/>
  <c r="F17" i="10"/>
  <c r="E17" i="10"/>
  <c r="D17" i="10"/>
  <c r="C17" i="10"/>
  <c r="B17" i="10"/>
  <c r="G16" i="10"/>
  <c r="F16" i="10"/>
  <c r="E16" i="10"/>
  <c r="D16" i="10"/>
  <c r="C16" i="10"/>
  <c r="B16" i="10"/>
  <c r="G15" i="10"/>
  <c r="F15" i="10"/>
  <c r="E15" i="10"/>
  <c r="D15" i="10"/>
  <c r="C15" i="10"/>
  <c r="B15" i="10"/>
  <c r="G14" i="10"/>
  <c r="F14" i="10"/>
  <c r="E14" i="10"/>
  <c r="D14" i="10"/>
  <c r="C14" i="10"/>
  <c r="B14" i="10"/>
  <c r="G13" i="10"/>
  <c r="F13" i="10"/>
  <c r="E13" i="10"/>
  <c r="D13" i="10"/>
  <c r="C13" i="10"/>
  <c r="B13" i="10"/>
  <c r="G12" i="10"/>
  <c r="F12" i="10"/>
  <c r="E12" i="10"/>
  <c r="D12" i="10"/>
  <c r="C12" i="10"/>
  <c r="B12" i="10"/>
  <c r="G11" i="10"/>
  <c r="F11" i="10"/>
  <c r="E11" i="10"/>
  <c r="D11" i="10"/>
  <c r="C11" i="10"/>
  <c r="B11" i="10"/>
  <c r="G10" i="10"/>
  <c r="F10" i="10"/>
  <c r="E10" i="10"/>
  <c r="D10" i="10"/>
  <c r="C10" i="10"/>
  <c r="B10" i="10"/>
  <c r="G9" i="10"/>
  <c r="F9" i="10"/>
  <c r="E9" i="10"/>
  <c r="D9" i="10"/>
  <c r="C9" i="10"/>
  <c r="B9" i="10"/>
  <c r="D13" i="4"/>
  <c r="L14" i="1"/>
  <c r="L19" i="1"/>
  <c r="L18" i="1"/>
  <c r="L17" i="1"/>
  <c r="F9" i="1" l="1"/>
  <c r="G9" i="1" s="1"/>
  <c r="F10" i="1"/>
  <c r="G10" i="1" s="1"/>
  <c r="F11" i="1"/>
  <c r="G11" i="1" s="1"/>
  <c r="F8" i="1"/>
  <c r="G8" i="1" s="1"/>
  <c r="F7" i="1"/>
  <c r="G7" i="1" s="1"/>
  <c r="M6" i="1"/>
  <c r="G6" i="1"/>
  <c r="M11" i="1"/>
  <c r="N11" i="1" s="1"/>
  <c r="M10" i="1"/>
  <c r="N10" i="1" s="1"/>
  <c r="M9" i="1"/>
  <c r="N9" i="1" s="1"/>
  <c r="K15" i="1"/>
  <c r="D15" i="1"/>
  <c r="F7" i="5"/>
  <c r="G7" i="5"/>
  <c r="H7" i="5"/>
  <c r="I7" i="5"/>
  <c r="J7" i="5"/>
  <c r="K7" i="5"/>
  <c r="L7" i="5"/>
  <c r="M7" i="5"/>
  <c r="N7" i="5"/>
  <c r="O7" i="5"/>
  <c r="P7" i="5"/>
  <c r="Q7" i="5"/>
  <c r="R7" i="5"/>
  <c r="S7" i="5"/>
  <c r="T7" i="5"/>
  <c r="U7" i="5"/>
  <c r="V7" i="5"/>
  <c r="W7" i="5"/>
  <c r="X7" i="5"/>
  <c r="Y7" i="5"/>
  <c r="Z7" i="5"/>
  <c r="AA7" i="5"/>
  <c r="AB7" i="5"/>
  <c r="AC7" i="5"/>
  <c r="AD7" i="5"/>
  <c r="AE7" i="5"/>
  <c r="AF7" i="5"/>
  <c r="AG7" i="5"/>
  <c r="AH7" i="5"/>
  <c r="AI7" i="5"/>
  <c r="E7" i="5"/>
  <c r="Z5" i="5"/>
  <c r="AA5" i="5"/>
  <c r="AB5" i="5"/>
  <c r="AC5" i="5"/>
  <c r="AD5" i="5"/>
  <c r="AE5" i="5"/>
  <c r="AF5" i="5"/>
  <c r="AG5" i="5"/>
  <c r="AH5" i="5"/>
  <c r="AI5" i="5"/>
  <c r="F5" i="5"/>
  <c r="G5" i="5"/>
  <c r="H5" i="5"/>
  <c r="I5" i="5"/>
  <c r="J5" i="5"/>
  <c r="K5" i="5"/>
  <c r="L5" i="5"/>
  <c r="M5" i="5"/>
  <c r="N5" i="5"/>
  <c r="O5" i="5"/>
  <c r="P5" i="5"/>
  <c r="Q5" i="5"/>
  <c r="R5" i="5"/>
  <c r="S5" i="5"/>
  <c r="T5" i="5"/>
  <c r="U5" i="5"/>
  <c r="V5" i="5"/>
  <c r="W5" i="5"/>
  <c r="X5" i="5"/>
  <c r="Y5" i="5"/>
  <c r="E5" i="5"/>
  <c r="F4" i="5"/>
  <c r="G4" i="5"/>
  <c r="H4" i="5"/>
  <c r="I4" i="5"/>
  <c r="J4" i="5"/>
  <c r="K4" i="5"/>
  <c r="L4" i="5"/>
  <c r="M4" i="5"/>
  <c r="N4" i="5"/>
  <c r="O4" i="5"/>
  <c r="P4" i="5"/>
  <c r="Q4" i="5"/>
  <c r="R4" i="5"/>
  <c r="S4" i="5"/>
  <c r="T4" i="5"/>
  <c r="U4" i="5"/>
  <c r="V4" i="5"/>
  <c r="W4" i="5"/>
  <c r="X4" i="5"/>
  <c r="Y4" i="5"/>
  <c r="Z4" i="5"/>
  <c r="AA4" i="5"/>
  <c r="AB4" i="5"/>
  <c r="AC4" i="5"/>
  <c r="AD4" i="5"/>
  <c r="AE4" i="5"/>
  <c r="AF4" i="5"/>
  <c r="AG4" i="5"/>
  <c r="AH4" i="5"/>
  <c r="AI4" i="5"/>
  <c r="E4" i="5"/>
  <c r="D11" i="5"/>
  <c r="E11" i="5" s="1"/>
  <c r="F11" i="5" s="1"/>
  <c r="G11" i="5" s="1"/>
  <c r="H11" i="5" s="1"/>
  <c r="I11" i="5" s="1"/>
  <c r="J11" i="5" s="1"/>
  <c r="K11" i="5" s="1"/>
  <c r="L11" i="5" s="1"/>
  <c r="M11" i="5" s="1"/>
  <c r="N11" i="5" s="1"/>
  <c r="O11" i="5" s="1"/>
  <c r="P11" i="5" s="1"/>
  <c r="Q11" i="5" s="1"/>
  <c r="R11" i="5" s="1"/>
  <c r="S11" i="5" s="1"/>
  <c r="T11" i="5" s="1"/>
  <c r="U11" i="5" s="1"/>
  <c r="V11" i="5" s="1"/>
  <c r="W11" i="5" s="1"/>
  <c r="X11" i="5" s="1"/>
  <c r="Y11" i="5" s="1"/>
  <c r="Z11" i="5" s="1"/>
  <c r="AA11" i="5" s="1"/>
  <c r="AB11" i="5" s="1"/>
  <c r="AC11" i="5" s="1"/>
  <c r="AD11" i="5" s="1"/>
  <c r="AE11" i="5" s="1"/>
  <c r="AF11" i="5" s="1"/>
  <c r="AG11" i="5" s="1"/>
  <c r="AH11" i="5" s="1"/>
  <c r="AI11" i="5" s="1"/>
  <c r="G50" i="1"/>
  <c r="D2" i="2"/>
  <c r="D5" i="2"/>
  <c r="F18" i="2" s="1"/>
  <c r="D4" i="2"/>
  <c r="E18" i="2" s="1"/>
  <c r="D19" i="5"/>
  <c r="D18" i="5"/>
  <c r="F57" i="1"/>
  <c r="D19" i="3"/>
  <c r="E19" i="3" s="1"/>
  <c r="F19" i="3" s="1"/>
  <c r="G19" i="3" s="1"/>
  <c r="H19" i="3" s="1"/>
  <c r="I19" i="3" s="1"/>
  <c r="J19" i="3" s="1"/>
  <c r="K19" i="3" s="1"/>
  <c r="L19" i="3" s="1"/>
  <c r="M19" i="3" s="1"/>
  <c r="N19" i="3" s="1"/>
  <c r="O19" i="3" s="1"/>
  <c r="P19" i="3" s="1"/>
  <c r="Q19" i="3" s="1"/>
  <c r="R19" i="3" s="1"/>
  <c r="S19" i="3" s="1"/>
  <c r="T19" i="3" s="1"/>
  <c r="U19" i="3" s="1"/>
  <c r="V19" i="3" s="1"/>
  <c r="W19" i="3" s="1"/>
  <c r="X19" i="3" s="1"/>
  <c r="Y19" i="3" s="1"/>
  <c r="Z19" i="3" s="1"/>
  <c r="AA19" i="3" s="1"/>
  <c r="AB19" i="3" s="1"/>
  <c r="AC19" i="3" s="1"/>
  <c r="AD19" i="3" s="1"/>
  <c r="AE19" i="3" s="1"/>
  <c r="AF19" i="3" s="1"/>
  <c r="AG19" i="3" s="1"/>
  <c r="AH19" i="3" s="1"/>
  <c r="AI19" i="3" s="1"/>
  <c r="D18" i="3"/>
  <c r="E18" i="3" s="1"/>
  <c r="F18" i="3" s="1"/>
  <c r="G18" i="3" s="1"/>
  <c r="H18" i="3" s="1"/>
  <c r="I18" i="3" s="1"/>
  <c r="J18" i="3" s="1"/>
  <c r="K18" i="3" s="1"/>
  <c r="L18" i="3" s="1"/>
  <c r="M18" i="3" s="1"/>
  <c r="N18" i="3" s="1"/>
  <c r="O18" i="3" s="1"/>
  <c r="P18" i="3" s="1"/>
  <c r="Q18" i="3" s="1"/>
  <c r="R18" i="3" s="1"/>
  <c r="S18" i="3" s="1"/>
  <c r="T18" i="3" s="1"/>
  <c r="U18" i="3" s="1"/>
  <c r="V18" i="3" s="1"/>
  <c r="W18" i="3" s="1"/>
  <c r="X18" i="3" s="1"/>
  <c r="Y18" i="3" s="1"/>
  <c r="Z18" i="3" s="1"/>
  <c r="AA18" i="3" s="1"/>
  <c r="AB18" i="3" s="1"/>
  <c r="AC18" i="3" s="1"/>
  <c r="AD18" i="3" s="1"/>
  <c r="AE18" i="3" s="1"/>
  <c r="AF18" i="3" s="1"/>
  <c r="AG18" i="3" s="1"/>
  <c r="AH18" i="3" s="1"/>
  <c r="AI18" i="3" s="1"/>
  <c r="G13" i="1" l="1"/>
  <c r="G14" i="1" s="1"/>
  <c r="G15" i="1" s="1"/>
  <c r="F13" i="1"/>
  <c r="N6" i="1"/>
  <c r="N13" i="1" s="1"/>
  <c r="N14" i="1" s="1"/>
  <c r="N15" i="1" s="1"/>
  <c r="M13" i="1"/>
  <c r="F17" i="1"/>
  <c r="F18" i="1"/>
  <c r="G18" i="1" s="1"/>
  <c r="F19" i="1"/>
  <c r="G19" i="1" s="1"/>
  <c r="M17" i="1"/>
  <c r="M19" i="1"/>
  <c r="N19" i="1" s="1"/>
  <c r="M18" i="1"/>
  <c r="N18" i="1" s="1"/>
  <c r="G12" i="6"/>
  <c r="F12" i="6"/>
  <c r="D16" i="1"/>
  <c r="E18" i="5"/>
  <c r="F18" i="5" s="1"/>
  <c r="G18" i="5" s="1"/>
  <c r="H18" i="5" s="1"/>
  <c r="I18" i="5" s="1"/>
  <c r="J18" i="5" s="1"/>
  <c r="K18" i="5" s="1"/>
  <c r="L18" i="5" s="1"/>
  <c r="M18" i="5" s="1"/>
  <c r="N18" i="5" s="1"/>
  <c r="O18" i="5" s="1"/>
  <c r="P18" i="5" s="1"/>
  <c r="Q18" i="5" s="1"/>
  <c r="R18" i="5" s="1"/>
  <c r="S18" i="5" s="1"/>
  <c r="T18" i="5" s="1"/>
  <c r="U18" i="5" s="1"/>
  <c r="V18" i="5" s="1"/>
  <c r="W18" i="5" s="1"/>
  <c r="X18" i="5" s="1"/>
  <c r="Y18" i="5" s="1"/>
  <c r="Z18" i="5" s="1"/>
  <c r="AA18" i="5" s="1"/>
  <c r="AB18" i="5" s="1"/>
  <c r="AC18" i="5" s="1"/>
  <c r="AD18" i="5" s="1"/>
  <c r="AE18" i="5" s="1"/>
  <c r="AF18" i="5" s="1"/>
  <c r="AG18" i="5" s="1"/>
  <c r="AH18" i="5" s="1"/>
  <c r="AI18" i="5" s="1"/>
  <c r="E19" i="5"/>
  <c r="F19" i="5" s="1"/>
  <c r="G19" i="5" s="1"/>
  <c r="H19" i="5" s="1"/>
  <c r="I19" i="5" s="1"/>
  <c r="J19" i="5" s="1"/>
  <c r="K19" i="5" s="1"/>
  <c r="L19" i="5" s="1"/>
  <c r="M19" i="5" s="1"/>
  <c r="N19" i="5" s="1"/>
  <c r="O19" i="5" s="1"/>
  <c r="P19" i="5" s="1"/>
  <c r="Q19" i="5" s="1"/>
  <c r="R19" i="5" s="1"/>
  <c r="S19" i="5" s="1"/>
  <c r="T19" i="5" s="1"/>
  <c r="U19" i="5" s="1"/>
  <c r="V19" i="5" s="1"/>
  <c r="W19" i="5" s="1"/>
  <c r="X19" i="5" s="1"/>
  <c r="Y19" i="5" s="1"/>
  <c r="Z19" i="5" s="1"/>
  <c r="AA19" i="5" s="1"/>
  <c r="AB19" i="5" s="1"/>
  <c r="AC19" i="5" s="1"/>
  <c r="AD19" i="5" s="1"/>
  <c r="AE19" i="5" s="1"/>
  <c r="AF19" i="5" s="1"/>
  <c r="AG19" i="5" s="1"/>
  <c r="AH19" i="5" s="1"/>
  <c r="AI19" i="5" s="1"/>
  <c r="K16" i="1"/>
  <c r="F21" i="2"/>
  <c r="N17" i="1" l="1"/>
  <c r="N20" i="1" s="1"/>
  <c r="N21" i="1" s="1"/>
  <c r="N22" i="1" s="1"/>
  <c r="N23" i="1" s="1"/>
  <c r="M20" i="1"/>
  <c r="M21" i="1" s="1"/>
  <c r="M22" i="1" s="1"/>
  <c r="F14" i="1"/>
  <c r="F15" i="1" s="1"/>
  <c r="F20" i="1"/>
  <c r="F21" i="1" s="1"/>
  <c r="F22" i="1" s="1"/>
  <c r="G17" i="1"/>
  <c r="G20" i="1" s="1"/>
  <c r="G21" i="1" s="1"/>
  <c r="G22" i="1" s="1"/>
  <c r="G23" i="1" s="1"/>
  <c r="M14" i="1"/>
  <c r="M15" i="1" s="1"/>
  <c r="M23" i="1" s="1"/>
  <c r="E21" i="2"/>
  <c r="M33" i="1"/>
  <c r="M39" i="1"/>
  <c r="M45" i="1"/>
  <c r="M28" i="1"/>
  <c r="M34" i="1"/>
  <c r="M40" i="1"/>
  <c r="M46" i="1"/>
  <c r="M29" i="1"/>
  <c r="M35" i="1"/>
  <c r="M41" i="1"/>
  <c r="M47" i="1"/>
  <c r="M43" i="1"/>
  <c r="M32" i="1"/>
  <c r="M30" i="1"/>
  <c r="M36" i="1"/>
  <c r="M42" i="1"/>
  <c r="M48" i="1"/>
  <c r="F47" i="1"/>
  <c r="M38" i="1"/>
  <c r="M31" i="1"/>
  <c r="M37" i="1"/>
  <c r="M44" i="1"/>
  <c r="F28" i="1"/>
  <c r="F42" i="1"/>
  <c r="F43" i="1"/>
  <c r="F35" i="1"/>
  <c r="F45" i="1"/>
  <c r="F44" i="1"/>
  <c r="F27" i="1"/>
  <c r="M27" i="1"/>
  <c r="F29" i="1"/>
  <c r="F26" i="1"/>
  <c r="M26" i="1"/>
  <c r="F23" i="1" l="1"/>
  <c r="F31" i="1"/>
  <c r="M63" i="1" l="1"/>
  <c r="M66" i="1" s="1"/>
  <c r="D26" i="5" s="1"/>
  <c r="F63" i="1"/>
  <c r="N50" i="1"/>
  <c r="N51" i="1" s="1"/>
  <c r="L21" i="1"/>
  <c r="G13" i="6" l="1"/>
  <c r="F13" i="6"/>
  <c r="D17" i="5"/>
  <c r="M51" i="1"/>
  <c r="AH26" i="5"/>
  <c r="AG26" i="5"/>
  <c r="L26" i="5"/>
  <c r="AD26" i="5"/>
  <c r="K26" i="5"/>
  <c r="AC26" i="5"/>
  <c r="J26" i="5"/>
  <c r="AA26" i="5"/>
  <c r="I26" i="5"/>
  <c r="Z26" i="5"/>
  <c r="H26" i="5"/>
  <c r="O26" i="5"/>
  <c r="X26" i="5"/>
  <c r="G26" i="5"/>
  <c r="W26" i="5"/>
  <c r="F26" i="5"/>
  <c r="AI26" i="5"/>
  <c r="V26" i="5"/>
  <c r="E26" i="5"/>
  <c r="S26" i="5"/>
  <c r="N26" i="5"/>
  <c r="U26" i="5"/>
  <c r="M26" i="5"/>
  <c r="AE26" i="5"/>
  <c r="Y26" i="5"/>
  <c r="P26" i="5"/>
  <c r="R26" i="5"/>
  <c r="Q26" i="5"/>
  <c r="AB26" i="5"/>
  <c r="AF26" i="5"/>
  <c r="T26" i="5"/>
  <c r="D21" i="5" l="1"/>
  <c r="E17" i="5"/>
  <c r="E11" i="3"/>
  <c r="F11" i="3" s="1"/>
  <c r="G11" i="3" s="1"/>
  <c r="H11" i="3" s="1"/>
  <c r="I11" i="3" s="1"/>
  <c r="J11" i="3" s="1"/>
  <c r="K11" i="3" s="1"/>
  <c r="L11" i="3" s="1"/>
  <c r="M11" i="3" s="1"/>
  <c r="N11" i="3" s="1"/>
  <c r="O11" i="3" s="1"/>
  <c r="P11" i="3" s="1"/>
  <c r="Q11" i="3" s="1"/>
  <c r="R11" i="3" s="1"/>
  <c r="S11" i="3" s="1"/>
  <c r="T11" i="3" s="1"/>
  <c r="U11" i="3" s="1"/>
  <c r="V11" i="3" s="1"/>
  <c r="W11" i="3" s="1"/>
  <c r="X11" i="3" s="1"/>
  <c r="Y11" i="3" s="1"/>
  <c r="Z11" i="3" s="1"/>
  <c r="AA11" i="3" s="1"/>
  <c r="AB11" i="3" s="1"/>
  <c r="AC11" i="3" s="1"/>
  <c r="AD11" i="3" s="1"/>
  <c r="AE11" i="3" s="1"/>
  <c r="AF11" i="3" s="1"/>
  <c r="AG11" i="3" s="1"/>
  <c r="AH11" i="3" s="1"/>
  <c r="AI11" i="3" s="1"/>
  <c r="E21" i="1"/>
  <c r="G51" i="1"/>
  <c r="F66" i="1"/>
  <c r="D26" i="3" s="1"/>
  <c r="E8" i="2"/>
  <c r="F8" i="2"/>
  <c r="D9" i="2"/>
  <c r="E12" i="2"/>
  <c r="E16" i="2"/>
  <c r="F16" i="2"/>
  <c r="E17" i="2"/>
  <c r="F17" i="2"/>
  <c r="E19" i="2"/>
  <c r="F19" i="2"/>
  <c r="E20" i="2"/>
  <c r="F20" i="2"/>
  <c r="E22" i="2"/>
  <c r="F22" i="2"/>
  <c r="E23" i="2"/>
  <c r="F23" i="2"/>
  <c r="E24" i="2"/>
  <c r="F24" i="2"/>
  <c r="E26" i="2"/>
  <c r="F26" i="2"/>
  <c r="E27" i="2"/>
  <c r="F27" i="2"/>
  <c r="F28" i="2"/>
  <c r="E28" i="2"/>
  <c r="E29" i="2"/>
  <c r="F29" i="2"/>
  <c r="E30" i="2"/>
  <c r="F30" i="2"/>
  <c r="E31" i="2"/>
  <c r="F31" i="2"/>
  <c r="E32" i="2"/>
  <c r="F32" i="2"/>
  <c r="E33" i="2"/>
  <c r="F33" i="2"/>
  <c r="E34" i="2"/>
  <c r="F34" i="2"/>
  <c r="E35" i="2"/>
  <c r="F35" i="2"/>
  <c r="E36" i="2"/>
  <c r="F36" i="2"/>
  <c r="E37" i="2"/>
  <c r="F37" i="2"/>
  <c r="E38" i="2"/>
  <c r="F38" i="2"/>
  <c r="E39" i="2"/>
  <c r="F39" i="2"/>
  <c r="F60" i="1"/>
  <c r="D25" i="3" s="1"/>
  <c r="E25" i="2"/>
  <c r="F25" i="2"/>
  <c r="D13" i="2"/>
  <c r="F12" i="2"/>
  <c r="F13" i="2" l="1"/>
  <c r="E50" i="6"/>
  <c r="F9" i="2"/>
  <c r="E26" i="6"/>
  <c r="D58" i="2"/>
  <c r="F40" i="2"/>
  <c r="F60" i="2" s="1"/>
  <c r="D42" i="2"/>
  <c r="C23" i="2" s="1"/>
  <c r="D17" i="3"/>
  <c r="F51" i="1"/>
  <c r="F17" i="5"/>
  <c r="E21" i="5"/>
  <c r="D59" i="2"/>
  <c r="E59" i="2" s="1"/>
  <c r="E13" i="2"/>
  <c r="Q26" i="3"/>
  <c r="AC26" i="3"/>
  <c r="R26" i="3"/>
  <c r="AD26" i="3"/>
  <c r="G26" i="3"/>
  <c r="S26" i="3"/>
  <c r="AE26" i="3"/>
  <c r="AF26" i="3"/>
  <c r="U26" i="3"/>
  <c r="AG26" i="3"/>
  <c r="V26" i="3"/>
  <c r="AH26" i="3"/>
  <c r="W26" i="3"/>
  <c r="AI26" i="3"/>
  <c r="L26" i="3"/>
  <c r="E26" i="3"/>
  <c r="N26" i="3"/>
  <c r="O26" i="3"/>
  <c r="P26" i="3"/>
  <c r="F26" i="3"/>
  <c r="H26" i="3"/>
  <c r="T26" i="3"/>
  <c r="K26" i="3"/>
  <c r="X26" i="3"/>
  <c r="M26" i="3"/>
  <c r="Y26" i="3"/>
  <c r="Z26" i="3"/>
  <c r="AA26" i="3"/>
  <c r="AB26" i="3"/>
  <c r="I26" i="3"/>
  <c r="J26" i="3"/>
  <c r="E58" i="2"/>
  <c r="E9" i="2"/>
  <c r="P25" i="3"/>
  <c r="AB25" i="3"/>
  <c r="Q25" i="3"/>
  <c r="AC25" i="3"/>
  <c r="F25" i="3"/>
  <c r="R25" i="3"/>
  <c r="AD25" i="3"/>
  <c r="G25" i="3"/>
  <c r="S25" i="3"/>
  <c r="AE25" i="3"/>
  <c r="H25" i="3"/>
  <c r="T25" i="3"/>
  <c r="AF25" i="3"/>
  <c r="I25" i="3"/>
  <c r="U25" i="3"/>
  <c r="AG25" i="3"/>
  <c r="J25" i="3"/>
  <c r="V25" i="3"/>
  <c r="AH25" i="3"/>
  <c r="K25" i="3"/>
  <c r="W25" i="3"/>
  <c r="AI25" i="3"/>
  <c r="L25" i="3"/>
  <c r="X25" i="3"/>
  <c r="E25" i="3"/>
  <c r="M25" i="3"/>
  <c r="Y25" i="3"/>
  <c r="N25" i="3"/>
  <c r="Z25" i="3"/>
  <c r="O25" i="3"/>
  <c r="AA25" i="3"/>
  <c r="D60" i="2"/>
  <c r="E40" i="2"/>
  <c r="E60" i="2" s="1"/>
  <c r="F59" i="2" l="1"/>
  <c r="D53" i="2"/>
  <c r="F21" i="5"/>
  <c r="G17" i="5"/>
  <c r="E17" i="3"/>
  <c r="D21" i="3"/>
  <c r="D61" i="2"/>
  <c r="F58" i="2"/>
  <c r="E61" i="2"/>
  <c r="E42" i="2"/>
  <c r="F42" i="2"/>
  <c r="M57" i="1" l="1"/>
  <c r="M60" i="1" s="1"/>
  <c r="D25" i="5" s="1"/>
  <c r="K25" i="5" s="1"/>
  <c r="E19" i="6"/>
  <c r="D19" i="6"/>
  <c r="F61" i="2"/>
  <c r="F17" i="3"/>
  <c r="E21" i="3"/>
  <c r="H17" i="5"/>
  <c r="G21" i="5"/>
  <c r="D54" i="2"/>
  <c r="E53" i="2" s="1"/>
  <c r="M50" i="1"/>
  <c r="F32" i="1"/>
  <c r="F38" i="1"/>
  <c r="F34" i="1"/>
  <c r="F37" i="1"/>
  <c r="F40" i="1"/>
  <c r="F33" i="1"/>
  <c r="F48" i="1"/>
  <c r="F36" i="1"/>
  <c r="F50" i="1"/>
  <c r="F30" i="1"/>
  <c r="F39" i="1"/>
  <c r="F41" i="1"/>
  <c r="F46" i="1"/>
  <c r="T25" i="5" l="1"/>
  <c r="H25" i="5"/>
  <c r="Y25" i="5"/>
  <c r="E25" i="5"/>
  <c r="AG25" i="5"/>
  <c r="AH25" i="5"/>
  <c r="U25" i="5"/>
  <c r="M25" i="5"/>
  <c r="G25" i="5"/>
  <c r="AD25" i="5"/>
  <c r="R25" i="5"/>
  <c r="L25" i="5"/>
  <c r="AE25" i="5"/>
  <c r="AI25" i="5"/>
  <c r="S25" i="5"/>
  <c r="AC25" i="5"/>
  <c r="J25" i="5"/>
  <c r="AA25" i="5"/>
  <c r="AF25" i="5"/>
  <c r="N25" i="5"/>
  <c r="AB25" i="5"/>
  <c r="X25" i="5"/>
  <c r="W25" i="5"/>
  <c r="P25" i="5"/>
  <c r="F25" i="5"/>
  <c r="V25" i="5"/>
  <c r="O25" i="5"/>
  <c r="I25" i="5"/>
  <c r="Q25" i="5"/>
  <c r="Z25" i="5"/>
  <c r="I17" i="5"/>
  <c r="H21" i="5"/>
  <c r="G17" i="3"/>
  <c r="F21" i="3"/>
  <c r="E46" i="2"/>
  <c r="E50" i="2"/>
  <c r="E47" i="2"/>
  <c r="E48" i="2"/>
  <c r="E51" i="2"/>
  <c r="E49" i="2"/>
  <c r="E52" i="2"/>
  <c r="I21" i="5" l="1"/>
  <c r="J17" i="5"/>
  <c r="E51" i="1"/>
  <c r="L28" i="1"/>
  <c r="L34" i="1"/>
  <c r="L40" i="1"/>
  <c r="L46" i="1"/>
  <c r="L32" i="1"/>
  <c r="L29" i="1"/>
  <c r="L35" i="1"/>
  <c r="L41" i="1"/>
  <c r="L47" i="1"/>
  <c r="L38" i="1"/>
  <c r="L30" i="1"/>
  <c r="L36" i="1"/>
  <c r="L42" i="1"/>
  <c r="L48" i="1"/>
  <c r="L39" i="1"/>
  <c r="L45" i="1"/>
  <c r="L43" i="1"/>
  <c r="L44" i="1"/>
  <c r="L31" i="1"/>
  <c r="L37" i="1"/>
  <c r="L33" i="1"/>
  <c r="L51" i="1"/>
  <c r="H17" i="3"/>
  <c r="G21" i="3"/>
  <c r="E47" i="1"/>
  <c r="E34" i="1"/>
  <c r="E35" i="1"/>
  <c r="E43" i="1"/>
  <c r="E42" i="1"/>
  <c r="E44" i="1"/>
  <c r="E45" i="1"/>
  <c r="E28" i="1"/>
  <c r="E31" i="1"/>
  <c r="E40" i="1"/>
  <c r="E39" i="1"/>
  <c r="E41" i="1"/>
  <c r="E30" i="1"/>
  <c r="E37" i="1"/>
  <c r="E50" i="1"/>
  <c r="E48" i="1"/>
  <c r="E32" i="1"/>
  <c r="G52" i="1"/>
  <c r="F52" i="1" s="1"/>
  <c r="E46" i="1"/>
  <c r="E38" i="1"/>
  <c r="E26" i="1"/>
  <c r="L26" i="1"/>
  <c r="E29" i="1"/>
  <c r="L27" i="1"/>
  <c r="E27" i="1"/>
  <c r="D13" i="3"/>
  <c r="E13" i="3" s="1"/>
  <c r="F13" i="3" s="1"/>
  <c r="E33" i="1"/>
  <c r="E36" i="1"/>
  <c r="E54" i="2"/>
  <c r="I17" i="3" l="1"/>
  <c r="H21" i="3"/>
  <c r="K17" i="5"/>
  <c r="J21" i="5"/>
  <c r="F14" i="3"/>
  <c r="F22" i="3" s="1"/>
  <c r="F30" i="3" s="1"/>
  <c r="G13" i="3"/>
  <c r="E52" i="1"/>
  <c r="F61" i="1"/>
  <c r="F67" i="1"/>
  <c r="D14" i="3"/>
  <c r="E14" i="3"/>
  <c r="L17" i="5" l="1"/>
  <c r="K21" i="5"/>
  <c r="J17" i="3"/>
  <c r="I21" i="3"/>
  <c r="D22" i="3"/>
  <c r="E22" i="3"/>
  <c r="E30" i="3" s="1"/>
  <c r="G14" i="3"/>
  <c r="G22" i="3" s="1"/>
  <c r="H13" i="3"/>
  <c r="F31" i="3"/>
  <c r="F27" i="3"/>
  <c r="E27" i="3" l="1"/>
  <c r="D27" i="3"/>
  <c r="D30" i="3"/>
  <c r="D31" i="3"/>
  <c r="K17" i="3"/>
  <c r="J21" i="3"/>
  <c r="M17" i="5"/>
  <c r="L21" i="5"/>
  <c r="E31" i="3"/>
  <c r="I13" i="3"/>
  <c r="H14" i="3"/>
  <c r="H22" i="3" s="1"/>
  <c r="G31" i="3"/>
  <c r="G30" i="3"/>
  <c r="G27" i="3"/>
  <c r="L17" i="3" l="1"/>
  <c r="K21" i="3"/>
  <c r="N17" i="5"/>
  <c r="M21" i="5"/>
  <c r="J13" i="3"/>
  <c r="I14" i="3"/>
  <c r="I22" i="3" s="1"/>
  <c r="H30" i="3"/>
  <c r="H31" i="3"/>
  <c r="H27" i="3"/>
  <c r="O17" i="5" l="1"/>
  <c r="N21" i="5"/>
  <c r="M17" i="3"/>
  <c r="L21" i="3"/>
  <c r="K13" i="3"/>
  <c r="J14" i="3"/>
  <c r="J22" i="3" s="1"/>
  <c r="I27" i="3"/>
  <c r="I31" i="3"/>
  <c r="I30" i="3"/>
  <c r="N17" i="3" l="1"/>
  <c r="M21" i="3"/>
  <c r="O21" i="5"/>
  <c r="P17" i="5"/>
  <c r="L13" i="3"/>
  <c r="K14" i="3"/>
  <c r="K22" i="3" s="1"/>
  <c r="Q17" i="5" l="1"/>
  <c r="P21" i="5"/>
  <c r="O17" i="3"/>
  <c r="N21" i="3"/>
  <c r="M13" i="3"/>
  <c r="L14" i="3"/>
  <c r="L22" i="3" s="1"/>
  <c r="P17" i="3" l="1"/>
  <c r="O21" i="3"/>
  <c r="Q21" i="5"/>
  <c r="R17" i="5"/>
  <c r="L31" i="3"/>
  <c r="L30" i="3"/>
  <c r="L27" i="3"/>
  <c r="N13" i="3"/>
  <c r="M14" i="3"/>
  <c r="M22" i="3" s="1"/>
  <c r="S17" i="5" l="1"/>
  <c r="R21" i="5"/>
  <c r="Q17" i="3"/>
  <c r="P21" i="3"/>
  <c r="M30" i="3"/>
  <c r="M27" i="3"/>
  <c r="M31" i="3"/>
  <c r="N14" i="3"/>
  <c r="N22" i="3" s="1"/>
  <c r="O13" i="3"/>
  <c r="R17" i="3" l="1"/>
  <c r="Q21" i="3"/>
  <c r="S21" i="5"/>
  <c r="T17" i="5"/>
  <c r="O14" i="3"/>
  <c r="O22" i="3" s="1"/>
  <c r="P13" i="3"/>
  <c r="N27" i="3"/>
  <c r="N30" i="3"/>
  <c r="N31" i="3"/>
  <c r="T21" i="5" l="1"/>
  <c r="U17" i="5"/>
  <c r="S17" i="3"/>
  <c r="R21" i="3"/>
  <c r="P14" i="3"/>
  <c r="P22" i="3" s="1"/>
  <c r="Q13" i="3"/>
  <c r="O27" i="3"/>
  <c r="O30" i="3"/>
  <c r="O31" i="3"/>
  <c r="T17" i="3" l="1"/>
  <c r="S21" i="3"/>
  <c r="V17" i="5"/>
  <c r="U21" i="5"/>
  <c r="Q14" i="3"/>
  <c r="Q22" i="3" s="1"/>
  <c r="R13" i="3"/>
  <c r="P31" i="3"/>
  <c r="P27" i="3"/>
  <c r="P30" i="3"/>
  <c r="W17" i="5" l="1"/>
  <c r="V21" i="5"/>
  <c r="U17" i="3"/>
  <c r="T21" i="3"/>
  <c r="R14" i="3"/>
  <c r="R22" i="3" s="1"/>
  <c r="S13" i="3"/>
  <c r="Q31" i="3"/>
  <c r="Q27" i="3"/>
  <c r="Q30" i="3"/>
  <c r="X17" i="5" l="1"/>
  <c r="W21" i="5"/>
  <c r="V17" i="3"/>
  <c r="U21" i="3"/>
  <c r="S14" i="3"/>
  <c r="S22" i="3" s="1"/>
  <c r="T13" i="3"/>
  <c r="W17" i="3" l="1"/>
  <c r="V21" i="3"/>
  <c r="Y17" i="5"/>
  <c r="X21" i="5"/>
  <c r="U13" i="3"/>
  <c r="T14" i="3"/>
  <c r="T22" i="3" s="1"/>
  <c r="Y21" i="5" l="1"/>
  <c r="Z17" i="5"/>
  <c r="X17" i="3"/>
  <c r="W21" i="3"/>
  <c r="T30" i="3"/>
  <c r="T31" i="3"/>
  <c r="T27" i="3"/>
  <c r="V13" i="3"/>
  <c r="U14" i="3"/>
  <c r="U22" i="3" s="1"/>
  <c r="Y17" i="3" l="1"/>
  <c r="X21" i="3"/>
  <c r="AA17" i="5"/>
  <c r="Z21" i="5"/>
  <c r="W13" i="3"/>
  <c r="V14" i="3"/>
  <c r="V22" i="3" s="1"/>
  <c r="U31" i="3"/>
  <c r="U30" i="3"/>
  <c r="U27" i="3"/>
  <c r="R31" i="3"/>
  <c r="S30" i="3"/>
  <c r="AA21" i="5" l="1"/>
  <c r="AB17" i="5"/>
  <c r="Z17" i="3"/>
  <c r="Y21" i="3"/>
  <c r="V27" i="3"/>
  <c r="V30" i="3"/>
  <c r="V31" i="3"/>
  <c r="X13" i="3"/>
  <c r="W14" i="3"/>
  <c r="W22" i="3" s="1"/>
  <c r="J27" i="3"/>
  <c r="J30" i="3"/>
  <c r="K27" i="3"/>
  <c r="K31" i="3"/>
  <c r="K30" i="3"/>
  <c r="R30" i="3"/>
  <c r="R27" i="3"/>
  <c r="S31" i="3"/>
  <c r="S27" i="3"/>
  <c r="J31" i="3"/>
  <c r="AA17" i="3" l="1"/>
  <c r="Z21" i="3"/>
  <c r="AB21" i="5"/>
  <c r="AC17" i="5"/>
  <c r="W30" i="3"/>
  <c r="W27" i="3"/>
  <c r="W31" i="3"/>
  <c r="Y13" i="3"/>
  <c r="X14" i="3"/>
  <c r="X22" i="3" s="1"/>
  <c r="AC21" i="5" l="1"/>
  <c r="AD17" i="5"/>
  <c r="AB17" i="3"/>
  <c r="AA21" i="3"/>
  <c r="X31" i="3"/>
  <c r="X27" i="3"/>
  <c r="X30" i="3"/>
  <c r="Z13" i="3"/>
  <c r="Y14" i="3"/>
  <c r="Y22" i="3" s="1"/>
  <c r="AC17" i="3" l="1"/>
  <c r="AB21" i="3"/>
  <c r="AD21" i="5"/>
  <c r="AE17" i="5"/>
  <c r="Y30" i="3"/>
  <c r="Y27" i="3"/>
  <c r="Y31" i="3"/>
  <c r="Z14" i="3"/>
  <c r="Z22" i="3" s="1"/>
  <c r="AA13" i="3"/>
  <c r="AE21" i="5" l="1"/>
  <c r="AF17" i="5"/>
  <c r="AD17" i="3"/>
  <c r="AC21" i="3"/>
  <c r="AA14" i="3"/>
  <c r="AA22" i="3" s="1"/>
  <c r="AB13" i="3"/>
  <c r="Z27" i="3"/>
  <c r="Z31" i="3"/>
  <c r="Z30" i="3"/>
  <c r="AE17" i="3" l="1"/>
  <c r="AD21" i="3"/>
  <c r="AG17" i="5"/>
  <c r="AF21" i="5"/>
  <c r="AB14" i="3"/>
  <c r="AB22" i="3" s="1"/>
  <c r="AC13" i="3"/>
  <c r="AA30" i="3"/>
  <c r="AA31" i="3"/>
  <c r="AA27" i="3"/>
  <c r="AG21" i="5" l="1"/>
  <c r="AH17" i="5"/>
  <c r="AF17" i="3"/>
  <c r="AE21" i="3"/>
  <c r="AC14" i="3"/>
  <c r="AC22" i="3" s="1"/>
  <c r="AD13" i="3"/>
  <c r="AB27" i="3"/>
  <c r="AB30" i="3"/>
  <c r="AB31" i="3"/>
  <c r="AG17" i="3" l="1"/>
  <c r="AF21" i="3"/>
  <c r="AH21" i="5"/>
  <c r="AI17" i="5"/>
  <c r="AI21" i="5" s="1"/>
  <c r="AD14" i="3"/>
  <c r="AD22" i="3" s="1"/>
  <c r="AE13" i="3"/>
  <c r="AC31" i="3"/>
  <c r="AC27" i="3"/>
  <c r="AC30" i="3"/>
  <c r="AH17" i="3" l="1"/>
  <c r="AG21" i="3"/>
  <c r="AE14" i="3"/>
  <c r="AE22" i="3" s="1"/>
  <c r="AF13" i="3"/>
  <c r="AD31" i="3"/>
  <c r="AD30" i="3"/>
  <c r="AD27" i="3"/>
  <c r="AI17" i="3" l="1"/>
  <c r="AI21" i="3" s="1"/>
  <c r="AH21" i="3"/>
  <c r="AG13" i="3"/>
  <c r="AF14" i="3"/>
  <c r="AF22" i="3" s="1"/>
  <c r="AE27" i="3"/>
  <c r="AE31" i="3"/>
  <c r="AE30" i="3"/>
  <c r="AF30" i="3" l="1"/>
  <c r="AF27" i="3"/>
  <c r="AF31" i="3"/>
  <c r="AH13" i="3"/>
  <c r="AG14" i="3"/>
  <c r="AG22" i="3" s="1"/>
  <c r="AG27" i="3" l="1"/>
  <c r="AG31" i="3"/>
  <c r="AG30" i="3"/>
  <c r="AI13" i="3"/>
  <c r="AI14" i="3" s="1"/>
  <c r="AI22" i="3" s="1"/>
  <c r="AH14" i="3"/>
  <c r="AH22" i="3" s="1"/>
  <c r="L50" i="1" l="1"/>
  <c r="AH27" i="3"/>
  <c r="AH31" i="3"/>
  <c r="AH30" i="3"/>
  <c r="AI27" i="3"/>
  <c r="AI30" i="3"/>
  <c r="AI31" i="3"/>
  <c r="N52" i="1" l="1"/>
  <c r="M61" i="1" s="1"/>
  <c r="D13" i="5"/>
  <c r="D14" i="5" s="1"/>
  <c r="D22" i="5" s="1"/>
  <c r="L52" i="1" l="1"/>
  <c r="E13" i="5"/>
  <c r="E14" i="5" s="1"/>
  <c r="E22" i="5" s="1"/>
  <c r="M67" i="1"/>
  <c r="M52" i="1"/>
  <c r="D31" i="5"/>
  <c r="D27" i="5"/>
  <c r="D30" i="5"/>
  <c r="F13" i="5" l="1"/>
  <c r="G13" i="5" s="1"/>
  <c r="E30" i="5"/>
  <c r="E27" i="5"/>
  <c r="E31" i="5"/>
  <c r="F14" i="5" l="1"/>
  <c r="F22" i="5" s="1"/>
  <c r="F30" i="5" s="1"/>
  <c r="G14" i="5"/>
  <c r="G22" i="5" s="1"/>
  <c r="H13" i="5"/>
  <c r="F31" i="5" l="1"/>
  <c r="F27" i="5"/>
  <c r="I13" i="5"/>
  <c r="H14" i="5"/>
  <c r="H22" i="5" s="1"/>
  <c r="G27" i="5"/>
  <c r="G30" i="5"/>
  <c r="G31" i="5"/>
  <c r="H27" i="5" l="1"/>
  <c r="H31" i="5"/>
  <c r="H30" i="5"/>
  <c r="J13" i="5"/>
  <c r="I14" i="5"/>
  <c r="I22" i="5" s="1"/>
  <c r="I31" i="5" l="1"/>
  <c r="I27" i="5"/>
  <c r="I30" i="5"/>
  <c r="J14" i="5"/>
  <c r="J22" i="5" s="1"/>
  <c r="K13" i="5"/>
  <c r="J30" i="5" l="1"/>
  <c r="J27" i="5"/>
  <c r="J31" i="5"/>
  <c r="L13" i="5"/>
  <c r="K14" i="5"/>
  <c r="K22" i="5" s="1"/>
  <c r="M13" i="5" l="1"/>
  <c r="L14" i="5"/>
  <c r="L22" i="5" s="1"/>
  <c r="K30" i="5"/>
  <c r="K31" i="5"/>
  <c r="K27" i="5"/>
  <c r="L30" i="5" l="1"/>
  <c r="L31" i="5"/>
  <c r="L27" i="5"/>
  <c r="N13" i="5"/>
  <c r="M14" i="5"/>
  <c r="M22" i="5" s="1"/>
  <c r="M27" i="5" l="1"/>
  <c r="M31" i="5"/>
  <c r="M30" i="5"/>
  <c r="N14" i="5"/>
  <c r="N22" i="5" s="1"/>
  <c r="O13" i="5"/>
  <c r="P13" i="5" l="1"/>
  <c r="O14" i="5"/>
  <c r="O22" i="5" s="1"/>
  <c r="N30" i="5"/>
  <c r="N31" i="5"/>
  <c r="N27" i="5"/>
  <c r="O27" i="5" l="1"/>
  <c r="O31" i="5"/>
  <c r="O30" i="5"/>
  <c r="P14" i="5"/>
  <c r="P22" i="5" s="1"/>
  <c r="Q13" i="5"/>
  <c r="R13" i="5" l="1"/>
  <c r="Q14" i="5"/>
  <c r="Q22" i="5" s="1"/>
  <c r="P27" i="5"/>
  <c r="P31" i="5"/>
  <c r="P30" i="5"/>
  <c r="Q31" i="5" l="1"/>
  <c r="Q27" i="5"/>
  <c r="Q30" i="5"/>
  <c r="S13" i="5"/>
  <c r="R14" i="5"/>
  <c r="R22" i="5" s="1"/>
  <c r="T13" i="5" l="1"/>
  <c r="S14" i="5"/>
  <c r="S22" i="5" s="1"/>
  <c r="R31" i="5"/>
  <c r="R27" i="5"/>
  <c r="R30" i="5"/>
  <c r="S27" i="5" l="1"/>
  <c r="S30" i="5"/>
  <c r="S31" i="5"/>
  <c r="U13" i="5"/>
  <c r="T14" i="5"/>
  <c r="T22" i="5" s="1"/>
  <c r="U14" i="5" l="1"/>
  <c r="U22" i="5" s="1"/>
  <c r="V13" i="5"/>
  <c r="T30" i="5"/>
  <c r="T27" i="5"/>
  <c r="T31" i="5"/>
  <c r="V14" i="5" l="1"/>
  <c r="V22" i="5" s="1"/>
  <c r="W13" i="5"/>
  <c r="U27" i="5"/>
  <c r="U30" i="5"/>
  <c r="U31" i="5"/>
  <c r="X13" i="5" l="1"/>
  <c r="W14" i="5"/>
  <c r="W22" i="5" s="1"/>
  <c r="V30" i="5"/>
  <c r="V27" i="5"/>
  <c r="V31" i="5"/>
  <c r="W31" i="5" l="1"/>
  <c r="W27" i="5"/>
  <c r="W30" i="5"/>
  <c r="X14" i="5"/>
  <c r="X22" i="5" s="1"/>
  <c r="Y13" i="5"/>
  <c r="X31" i="5" l="1"/>
  <c r="X30" i="5"/>
  <c r="X27" i="5"/>
  <c r="Y14" i="5"/>
  <c r="Y22" i="5" s="1"/>
  <c r="Z13" i="5"/>
  <c r="AA13" i="5" l="1"/>
  <c r="Z14" i="5"/>
  <c r="Z22" i="5" s="1"/>
  <c r="Y27" i="5"/>
  <c r="Y30" i="5"/>
  <c r="Y31" i="5"/>
  <c r="Z31" i="5" l="1"/>
  <c r="Z27" i="5"/>
  <c r="Z30" i="5"/>
  <c r="AA14" i="5"/>
  <c r="AA22" i="5" s="1"/>
  <c r="AB13" i="5"/>
  <c r="AB14" i="5" l="1"/>
  <c r="AB22" i="5" s="1"/>
  <c r="AC13" i="5"/>
  <c r="AA31" i="5"/>
  <c r="AA27" i="5"/>
  <c r="AA30" i="5"/>
  <c r="AD13" i="5" l="1"/>
  <c r="AC14" i="5"/>
  <c r="AC22" i="5" s="1"/>
  <c r="AB30" i="5"/>
  <c r="AB31" i="5"/>
  <c r="AB27" i="5"/>
  <c r="AC27" i="5" l="1"/>
  <c r="AC31" i="5"/>
  <c r="AC30" i="5"/>
  <c r="AD14" i="5"/>
  <c r="AD22" i="5" s="1"/>
  <c r="AE13" i="5"/>
  <c r="AE14" i="5" l="1"/>
  <c r="AE22" i="5" s="1"/>
  <c r="AF13" i="5"/>
  <c r="AD31" i="5"/>
  <c r="AD27" i="5"/>
  <c r="AD30" i="5"/>
  <c r="AG13" i="5" l="1"/>
  <c r="AF14" i="5"/>
  <c r="AF22" i="5" s="1"/>
  <c r="AE27" i="5"/>
  <c r="AE30" i="5"/>
  <c r="AE31" i="5"/>
  <c r="AF30" i="5" l="1"/>
  <c r="AF31" i="5"/>
  <c r="AF27" i="5"/>
  <c r="AG14" i="5"/>
  <c r="AG22" i="5" s="1"/>
  <c r="AH13" i="5"/>
  <c r="AH14" i="5" l="1"/>
  <c r="AH22" i="5" s="1"/>
  <c r="AI13" i="5"/>
  <c r="AI14" i="5" s="1"/>
  <c r="AI22" i="5" s="1"/>
  <c r="AG27" i="5"/>
  <c r="AG31" i="5"/>
  <c r="AG30" i="5"/>
  <c r="AI27" i="5" l="1"/>
  <c r="AI31" i="5"/>
  <c r="AI30" i="5"/>
  <c r="AH30" i="5"/>
  <c r="AH27" i="5"/>
  <c r="AH3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Becky Isom</author>
  </authors>
  <commentList>
    <comment ref="D12" authorId="0" shapeId="0" xr:uid="{AE2B6C03-2404-42E5-85AB-92D2BD197791}">
      <text>
        <r>
          <rPr>
            <b/>
            <sz val="9"/>
            <color indexed="81"/>
            <rFont val="Tahoma"/>
            <family val="2"/>
          </rPr>
          <t>&lt;[[DEVDeals] - [Funding (Seq: 1)] All DEV Funding Sources - Send]&gt;</t>
        </r>
      </text>
    </comment>
    <comment ref="E12" authorId="0" shapeId="0" xr:uid="{DF3FEC3F-ED0E-49B7-B00C-B5DBEA3B9C89}">
      <text>
        <r>
          <rPr>
            <b/>
            <sz val="9"/>
            <color indexed="81"/>
            <rFont val="Tahoma"/>
            <family val="2"/>
          </rPr>
          <t>&lt;[[DEVDeals] - [Funding (Seq: 1)] Amount - Send]&gt;</t>
        </r>
      </text>
    </comment>
    <comment ref="F12" authorId="0" shapeId="0" xr:uid="{34AF529E-5C14-416D-9617-9D480ACADB26}">
      <text>
        <r>
          <rPr>
            <b/>
            <sz val="9"/>
            <color indexed="81"/>
            <rFont val="Tahoma"/>
            <family val="2"/>
          </rPr>
          <t>&lt;[[DEVDeals] - [Funding (Seq: 1)] Term - Send]&gt;</t>
        </r>
      </text>
    </comment>
    <comment ref="G12" authorId="0" shapeId="0" xr:uid="{970666A4-FD8F-4D75-A148-0A48C96CA9C6}">
      <text>
        <r>
          <rPr>
            <b/>
            <sz val="9"/>
            <color indexed="81"/>
            <rFont val="Tahoma"/>
            <family val="2"/>
          </rPr>
          <t>&lt;[[DEVDeals] - [Funding (Seq: 1)] Rate - Send]&gt;</t>
        </r>
      </text>
    </comment>
    <comment ref="D13" authorId="0" shapeId="0" xr:uid="{2B7C47FD-F79E-4C3C-91F6-BDEBD162BDD8}">
      <text>
        <r>
          <rPr>
            <b/>
            <sz val="9"/>
            <color indexed="81"/>
            <rFont val="Tahoma"/>
            <family val="2"/>
          </rPr>
          <t>&lt;[[DEVDeals] - [Funding (Seq: 2)] All DEV Funding Sources - Send]&gt;</t>
        </r>
      </text>
    </comment>
    <comment ref="E13" authorId="0" shapeId="0" xr:uid="{0930DF6A-1133-41AD-A64C-BFA0EA16418A}">
      <text>
        <r>
          <rPr>
            <b/>
            <sz val="9"/>
            <color indexed="81"/>
            <rFont val="Tahoma"/>
            <family val="2"/>
          </rPr>
          <t>&lt;[[DEVDeals] - [Funding (Seq: 2)] Amount - Send]&gt;</t>
        </r>
      </text>
    </comment>
    <comment ref="F13" authorId="0" shapeId="0" xr:uid="{F5903561-33D6-4C85-9542-CEAC45C55D43}">
      <text>
        <r>
          <rPr>
            <b/>
            <sz val="9"/>
            <color indexed="81"/>
            <rFont val="Tahoma"/>
            <family val="2"/>
          </rPr>
          <t>&lt;[[DEVDeals] - [Funding (Seq: 2)] Term - Send]&gt;</t>
        </r>
      </text>
    </comment>
    <comment ref="G13" authorId="0" shapeId="0" xr:uid="{4554A899-0A00-4618-860D-8D8F083A34C4}">
      <text>
        <r>
          <rPr>
            <b/>
            <sz val="9"/>
            <color indexed="81"/>
            <rFont val="Tahoma"/>
            <family val="2"/>
          </rPr>
          <t>&lt;[[DEVDeals] - [Funding (Seq: 2)] Rate - Send]&gt;</t>
        </r>
      </text>
    </comment>
    <comment ref="D14" authorId="0" shapeId="0" xr:uid="{A6461389-B48E-4DB4-87A3-E936C026BE63}">
      <text>
        <r>
          <rPr>
            <b/>
            <sz val="9"/>
            <color indexed="81"/>
            <rFont val="Tahoma"/>
            <family val="2"/>
          </rPr>
          <t>&lt;[[DEVDeals] - [Funding (Seq: 3)] All DEV Funding Sources - Send]&gt;</t>
        </r>
      </text>
    </comment>
    <comment ref="E14" authorId="0" shapeId="0" xr:uid="{3D821187-B9F9-44F1-820A-951345D3F781}">
      <text>
        <r>
          <rPr>
            <b/>
            <sz val="9"/>
            <color indexed="81"/>
            <rFont val="Tahoma"/>
            <family val="2"/>
          </rPr>
          <t>&lt;[[DEVDeals] - [Funding (Seq: 3)] Amount - Send]&gt;</t>
        </r>
      </text>
    </comment>
    <comment ref="D15" authorId="0" shapeId="0" xr:uid="{4FFAF035-CE08-42ED-88E1-712BBFA08DE7}">
      <text>
        <r>
          <rPr>
            <b/>
            <sz val="9"/>
            <color indexed="81"/>
            <rFont val="Tahoma"/>
            <family val="2"/>
          </rPr>
          <t>&lt;[[DEVDeals] - [Funding (Seq: 4)] All DEV Funding Sources - Send]&gt;</t>
        </r>
      </text>
    </comment>
    <comment ref="E15" authorId="0" shapeId="0" xr:uid="{40C76C4F-381B-4118-B315-E83F69B5B35B}">
      <text>
        <r>
          <rPr>
            <b/>
            <sz val="9"/>
            <color indexed="81"/>
            <rFont val="Tahoma"/>
            <family val="2"/>
          </rPr>
          <t>&lt;[[DEVDeals] - [Funding (Seq: 4)] Amount - Send]&gt;</t>
        </r>
      </text>
    </comment>
    <comment ref="D16" authorId="0" shapeId="0" xr:uid="{8CC70181-6503-4BBF-8916-9E2C30EF02C5}">
      <text>
        <r>
          <rPr>
            <b/>
            <sz val="9"/>
            <color indexed="81"/>
            <rFont val="Tahoma"/>
            <family val="2"/>
          </rPr>
          <t>&lt;[[DEVDeals] - [Funding (Seq: 5)] All DEV Funding Sources - Send]&gt;</t>
        </r>
      </text>
    </comment>
    <comment ref="E16" authorId="0" shapeId="0" xr:uid="{264359A6-A1A0-4B4D-B5A5-C27115882511}">
      <text>
        <r>
          <rPr>
            <b/>
            <sz val="9"/>
            <color indexed="81"/>
            <rFont val="Tahoma"/>
            <family val="2"/>
          </rPr>
          <t>&lt;[[DEVDeals] - [Funding (Seq: 5)] Amount - Send]&gt;</t>
        </r>
      </text>
    </comment>
    <comment ref="D17" authorId="0" shapeId="0" xr:uid="{E2105AFA-7D7F-407B-88AE-C2FF23C4EB19}">
      <text>
        <r>
          <rPr>
            <b/>
            <sz val="9"/>
            <color indexed="81"/>
            <rFont val="Tahoma"/>
            <family val="2"/>
          </rPr>
          <t>&lt;[[DEVDeals] - [Funding (Seq: 6)] All DEV Funding Sources - Send]&gt;</t>
        </r>
      </text>
    </comment>
    <comment ref="E17" authorId="0" shapeId="0" xr:uid="{6442D15E-44B2-4229-BF25-26522A2A1DB4}">
      <text>
        <r>
          <rPr>
            <b/>
            <sz val="9"/>
            <color indexed="81"/>
            <rFont val="Tahoma"/>
            <family val="2"/>
          </rPr>
          <t>&lt;[[DEVDeals] - [Funding (Seq: 6)] Amount - Send]&gt;</t>
        </r>
      </text>
    </comment>
    <comment ref="D18" authorId="0" shapeId="0" xr:uid="{A751C248-68FC-4E51-8E4C-A44D6E4B7DFE}">
      <text>
        <r>
          <rPr>
            <b/>
            <sz val="9"/>
            <color indexed="81"/>
            <rFont val="Tahoma"/>
            <family val="2"/>
          </rPr>
          <t>&lt;[[DEVDeals] - [Funding (Seq: 7)] All DEV Funding Sources - Send]&gt;</t>
        </r>
      </text>
    </comment>
    <comment ref="E18" authorId="0" shapeId="0" xr:uid="{01E4BA8C-DAAA-4151-9F12-3CFAB6BDF31A}">
      <text>
        <r>
          <rPr>
            <b/>
            <sz val="9"/>
            <color indexed="81"/>
            <rFont val="Tahoma"/>
            <family val="2"/>
          </rPr>
          <t>&lt;[[DEVDeals] - [Funding (Seq: 7)] Amount - Send]&gt;</t>
        </r>
      </text>
    </comment>
    <comment ref="D19" authorId="0" shapeId="0" xr:uid="{78A4C70F-0C36-4BEA-8211-2340F411B0D5}">
      <text>
        <r>
          <rPr>
            <b/>
            <sz val="9"/>
            <color indexed="81"/>
            <rFont val="Tahoma"/>
            <family val="2"/>
          </rPr>
          <t>&lt;[[DEVDeals] - [Funding (Seq: 8)] All DEV Funding Sources - Send]&gt;</t>
        </r>
      </text>
    </comment>
    <comment ref="E19" authorId="0" shapeId="0" xr:uid="{DA1663B9-C98E-406F-913D-93C91389D4BB}">
      <text>
        <r>
          <rPr>
            <b/>
            <sz val="9"/>
            <color indexed="81"/>
            <rFont val="Tahoma"/>
            <family val="2"/>
          </rPr>
          <t>&lt;[[DEVDeals] - [Funding (Seq: 8)] Amount - Send]&gt;</t>
        </r>
      </text>
    </comment>
    <comment ref="E24" authorId="0" shapeId="0" xr:uid="{E67FC6FE-1558-4C89-B8F1-CC473C5D6708}">
      <text>
        <r>
          <rPr>
            <b/>
            <sz val="9"/>
            <color indexed="81"/>
            <rFont val="Tahoma"/>
            <charset val="1"/>
          </rPr>
          <t>&lt;[[DEVDeals] - [Budget Initial (Seq: 1)] SC Accounting - Send]&gt;</t>
        </r>
      </text>
    </comment>
    <comment ref="E25" authorId="0" shapeId="0" xr:uid="{A4936B4C-FAD5-460F-8B4D-34EC8B64B185}">
      <text>
        <r>
          <rPr>
            <b/>
            <sz val="9"/>
            <color indexed="81"/>
            <rFont val="Tahoma"/>
            <charset val="1"/>
          </rPr>
          <t>&lt;[[DEVDeals] - [Budget Initial (Seq: 1)] SC Building Permits - Send]&gt;</t>
        </r>
      </text>
    </comment>
    <comment ref="E26" authorId="0" shapeId="0" xr:uid="{E29302E8-0334-4B2A-825B-02823CD7D170}">
      <text>
        <r>
          <rPr>
            <b/>
            <sz val="9"/>
            <color indexed="81"/>
            <rFont val="Tahoma"/>
            <charset val="1"/>
          </rPr>
          <t>&lt;[[DEVDeals] - [Budget Initial (Seq: 1)] SC Acquisition - Send]&gt;</t>
        </r>
      </text>
    </comment>
    <comment ref="E27" authorId="0" shapeId="0" xr:uid="{BBB6DDD0-ADA8-46BD-B073-F3C142216499}">
      <text>
        <r>
          <rPr>
            <b/>
            <sz val="9"/>
            <color indexed="81"/>
            <rFont val="Tahoma"/>
            <charset val="1"/>
          </rPr>
          <t>&lt;[[DEVDeals] - [Budget Initial (Seq: 1)] SC Appraisal - Send]&gt;</t>
        </r>
      </text>
    </comment>
    <comment ref="E28" authorId="0" shapeId="0" xr:uid="{C61F8DE8-69CB-4711-ACF0-7A7492DE87D7}">
      <text>
        <r>
          <rPr>
            <b/>
            <sz val="9"/>
            <color indexed="81"/>
            <rFont val="Tahoma"/>
            <charset val="1"/>
          </rPr>
          <t>&lt;[[DEVDeals] - [Budget Initial (Seq: 1)] SC Construction Interest - Send]&gt;</t>
        </r>
      </text>
    </comment>
    <comment ref="E29" authorId="0" shapeId="0" xr:uid="{D36CFFF0-F868-42BC-BF81-86DCDEFF2052}">
      <text>
        <r>
          <rPr>
            <b/>
            <sz val="9"/>
            <color indexed="81"/>
            <rFont val="Tahoma"/>
            <charset val="1"/>
          </rPr>
          <t>&lt;[[DEVDeals] - [Budget Initial (Seq: 1)] SC Construction Management - Send]&gt;</t>
        </r>
      </text>
    </comment>
    <comment ref="E30" authorId="0" shapeId="0" xr:uid="{D77B89FB-4CAE-4420-9A91-152EFA164F0B}">
      <text>
        <r>
          <rPr>
            <b/>
            <sz val="9"/>
            <color indexed="81"/>
            <rFont val="Tahoma"/>
            <charset val="1"/>
          </rPr>
          <t>&lt;[[DEVDeals] - [Budget Initial (Seq: 1)] SC Consultants - Send]&gt;</t>
        </r>
      </text>
    </comment>
    <comment ref="E31" authorId="0" shapeId="0" xr:uid="{208256B1-645C-4648-9125-2653232B0634}">
      <text>
        <r>
          <rPr>
            <b/>
            <sz val="9"/>
            <color indexed="81"/>
            <rFont val="Tahoma"/>
            <charset val="1"/>
          </rPr>
          <t>&lt;[[DEVDeals] - [Budget Initial (Seq: 1)] SC Contingency - Send]&gt;</t>
        </r>
      </text>
    </comment>
    <comment ref="E32" authorId="0" shapeId="0" xr:uid="{BE5A089A-983A-4658-BDA2-8BA5C1259F2D}">
      <text>
        <r>
          <rPr>
            <b/>
            <sz val="9"/>
            <color indexed="81"/>
            <rFont val="Tahoma"/>
            <charset val="1"/>
          </rPr>
          <t>&lt;[[DEVDeals] - [Budget Initial (Seq: 1)] SC Design Architect - Send]&gt;</t>
        </r>
      </text>
    </comment>
    <comment ref="E33" authorId="0" shapeId="0" xr:uid="{1EDBA968-5D69-4A70-A67D-086B89CDAF55}">
      <text>
        <r>
          <rPr>
            <b/>
            <sz val="9"/>
            <color indexed="81"/>
            <rFont val="Tahoma"/>
            <charset val="1"/>
          </rPr>
          <t>&lt;[[DEVDeals] - [Budget Initial (Seq: 1)] SC Design Engineering - Send]&gt;</t>
        </r>
      </text>
    </comment>
    <comment ref="E34" authorId="0" shapeId="0" xr:uid="{04E8517D-A19F-478A-AB35-8F593C537982}">
      <text>
        <r>
          <rPr>
            <b/>
            <sz val="9"/>
            <color indexed="81"/>
            <rFont val="Tahoma"/>
            <charset val="1"/>
          </rPr>
          <t>&lt;[[DEVDeals] - [Budget Initial (Seq: 1)] SC Development Mgt - Send]&gt;</t>
        </r>
      </text>
    </comment>
    <comment ref="E35" authorId="0" shapeId="0" xr:uid="{75A72B90-AB40-45A8-BC58-591BB895C120}">
      <text>
        <r>
          <rPr>
            <b/>
            <sz val="9"/>
            <color indexed="81"/>
            <rFont val="Tahoma"/>
            <charset val="1"/>
          </rPr>
          <t>&lt;[[DEVDeals] - [Budget Initial (Seq: 1)] SC Environmental - Send]&gt;</t>
        </r>
      </text>
    </comment>
    <comment ref="E36" authorId="0" shapeId="0" xr:uid="{088C71EC-6B23-400B-83F0-6FCB9D23FF20}">
      <text>
        <r>
          <rPr>
            <b/>
            <sz val="9"/>
            <color indexed="81"/>
            <rFont val="Tahoma"/>
            <charset val="1"/>
          </rPr>
          <t>&lt;[[DEVDeals] - [Budget Initial (Seq: 1)] SC Furn Fixt Equip - Send]&gt;</t>
        </r>
      </text>
    </comment>
    <comment ref="E37" authorId="0" shapeId="0" xr:uid="{C21ACA80-6ECC-423E-ADAF-AB758EA200C4}">
      <text>
        <r>
          <rPr>
            <b/>
            <sz val="9"/>
            <color indexed="81"/>
            <rFont val="Tahoma"/>
            <charset val="1"/>
          </rPr>
          <t>&lt;[[DEVDeals] - [Budget Initial (Seq: 1)] SC Geotechnical Engineer - Send]&gt;</t>
        </r>
      </text>
    </comment>
    <comment ref="E38" authorId="0" shapeId="0" xr:uid="{A55F0A3F-EE22-430C-A0B8-399C691D0D4E}">
      <text>
        <r>
          <rPr>
            <b/>
            <sz val="9"/>
            <color indexed="81"/>
            <rFont val="Tahoma"/>
            <charset val="1"/>
          </rPr>
          <t>&lt;[[DEVDeals] - [Budget Initial (Seq: 1)] SC Insurance - Send]&gt;</t>
        </r>
      </text>
    </comment>
    <comment ref="E39" authorId="0" shapeId="0" xr:uid="{1C4D4826-2132-4662-8F0D-EAE47E67730E}">
      <text>
        <r>
          <rPr>
            <b/>
            <sz val="9"/>
            <color indexed="81"/>
            <rFont val="Tahoma"/>
            <charset val="1"/>
          </rPr>
          <t>&lt;[[DEVDeals] - [Budget Initial (Seq: 1)] SC Letter Of Credit - Send]&gt;</t>
        </r>
      </text>
    </comment>
    <comment ref="E40" authorId="0" shapeId="0" xr:uid="{65F08D04-9F37-418F-8707-045329888432}">
      <text>
        <r>
          <rPr>
            <b/>
            <sz val="9"/>
            <color indexed="81"/>
            <rFont val="Tahoma"/>
            <charset val="1"/>
          </rPr>
          <t>&lt;[[DEVDeals] - [Budget Initial (Seq: 1)] SC Taxes During Const - Send]&gt;</t>
        </r>
      </text>
    </comment>
    <comment ref="E41" authorId="0" shapeId="0" xr:uid="{396983AB-F693-45DB-9E7B-4D7042D43EBE}">
      <text>
        <r>
          <rPr>
            <b/>
            <sz val="9"/>
            <color indexed="81"/>
            <rFont val="Tahoma"/>
            <charset val="1"/>
          </rPr>
          <t>&lt;[[DEVDeals] - [Budget Initial (Seq: 1)] SC Monitoring Lease Up Res - Send]&gt;</t>
        </r>
      </text>
    </comment>
    <comment ref="E42" authorId="0" shapeId="0" xr:uid="{E998386B-1E97-4CAA-9E77-0D850102EC71}">
      <text>
        <r>
          <rPr>
            <b/>
            <sz val="9"/>
            <color indexed="81"/>
            <rFont val="Tahoma"/>
            <charset val="1"/>
          </rPr>
          <t>&lt;[[DEVDeals] - [Budget Initial (Seq: 1)] SC Mortgage Banker - Send]&gt;</t>
        </r>
      </text>
    </comment>
    <comment ref="E43" authorId="0" shapeId="0" xr:uid="{E0E6C825-1EB7-441D-AC8E-6A5199DBC121}">
      <text>
        <r>
          <rPr>
            <b/>
            <sz val="9"/>
            <color indexed="81"/>
            <rFont val="Tahoma"/>
            <charset val="1"/>
          </rPr>
          <t>&lt;[[DEVDeals] - [Budget Initial (Seq: 1)] SC Water Permit - Send]&gt;</t>
        </r>
      </text>
    </comment>
    <comment ref="E44" authorId="0" shapeId="0" xr:uid="{F2F97766-52F0-4386-98F8-1619B844FD59}">
      <text>
        <r>
          <rPr>
            <b/>
            <sz val="9"/>
            <color indexed="81"/>
            <rFont val="Tahoma"/>
            <charset val="1"/>
          </rPr>
          <t>&lt;[[DEVDeals] - [Budget Initial (Seq: 1)] SC Miscellaneous - Send]&gt;</t>
        </r>
      </text>
    </comment>
    <comment ref="E45" authorId="0" shapeId="0" xr:uid="{5565DD50-5A83-443B-BA81-CE11D4A4C527}">
      <text>
        <r>
          <rPr>
            <b/>
            <sz val="9"/>
            <color indexed="81"/>
            <rFont val="Tahoma"/>
            <charset val="1"/>
          </rPr>
          <t>&lt;[[DEVDeals] - [Budget Initial (Seq: 1)] SC Reserves - Send]&gt;</t>
        </r>
      </text>
    </comment>
    <comment ref="E46" authorId="0" shapeId="0" xr:uid="{11692F7C-D6BB-47A2-BD86-F6C0BA4921CF}">
      <text>
        <r>
          <rPr>
            <b/>
            <sz val="9"/>
            <color indexed="81"/>
            <rFont val="Tahoma"/>
            <charset val="1"/>
          </rPr>
          <t>&lt;[[DEVDeals] - [Budget Initial (Seq: 1)] SC Survey - Send]&gt;</t>
        </r>
      </text>
    </comment>
    <comment ref="E47" authorId="0" shapeId="0" xr:uid="{C4BBBDC5-CD56-4F0B-8179-2091C9C6A64B}">
      <text>
        <r>
          <rPr>
            <b/>
            <sz val="9"/>
            <color indexed="81"/>
            <rFont val="Tahoma"/>
            <charset val="1"/>
          </rPr>
          <t>&lt;[[DEVDeals] - [Budget Initial (Seq: 1)] SC Tax Credit Fee - Send]&gt;</t>
        </r>
      </text>
    </comment>
    <comment ref="E48" authorId="0" shapeId="0" xr:uid="{2DB49B8E-8021-42A2-89A7-36E2C46307AF}">
      <text>
        <r>
          <rPr>
            <b/>
            <sz val="9"/>
            <color indexed="81"/>
            <rFont val="Tahoma"/>
            <charset val="1"/>
          </rPr>
          <t>&lt;[[DEVDeals] - [Budget Initial (Seq: 1)] SC Title Recording - Send]&gt;</t>
        </r>
      </text>
    </comment>
    <comment ref="E50" authorId="0" shapeId="0" xr:uid="{099298BB-0BCC-4143-9BFF-EF89B6A180AF}">
      <text>
        <r>
          <rPr>
            <b/>
            <sz val="9"/>
            <color indexed="81"/>
            <rFont val="Tahoma"/>
            <charset val="1"/>
          </rPr>
          <t>&lt;[[DEVDeals] - [Budget Initial (Seq: 1)] HC Structures - Send]&gt;</t>
        </r>
      </text>
    </comment>
  </commentList>
</comments>
</file>

<file path=xl/sharedStrings.xml><?xml version="1.0" encoding="utf-8"?>
<sst xmlns="http://schemas.openxmlformats.org/spreadsheetml/2006/main" count="553" uniqueCount="393">
  <si>
    <t>Project Information</t>
  </si>
  <si>
    <t>Date:</t>
  </si>
  <si>
    <t>Project Name</t>
  </si>
  <si>
    <t>Project  Street</t>
  </si>
  <si>
    <t>Project City</t>
  </si>
  <si>
    <t>Project Zip</t>
  </si>
  <si>
    <t>Project County</t>
  </si>
  <si>
    <t>No. Buildings</t>
  </si>
  <si>
    <t>No. Units</t>
  </si>
  <si>
    <t>Gross Building Area-SF</t>
  </si>
  <si>
    <t>Net Rentable Area-SF</t>
  </si>
  <si>
    <t>Common Area-SF</t>
  </si>
  <si>
    <t>Parking Spaces</t>
  </si>
  <si>
    <t>Project Type</t>
  </si>
  <si>
    <t>Architect</t>
  </si>
  <si>
    <t xml:space="preserve">PROJECT COST ANALYSIS:  </t>
  </si>
  <si>
    <t>Number of Apartment Units</t>
  </si>
  <si>
    <t>Gross Area - SF</t>
  </si>
  <si>
    <t>ACQUISITION COSTS</t>
  </si>
  <si>
    <t>$</t>
  </si>
  <si>
    <t>$/Unit</t>
  </si>
  <si>
    <t>$/SF</t>
  </si>
  <si>
    <t>Land</t>
  </si>
  <si>
    <t>ACQUISITION TOTAL</t>
  </si>
  <si>
    <t>DIRECT CONSTRUCTION COSTS</t>
  </si>
  <si>
    <t>Construction/Rehab Costs</t>
  </si>
  <si>
    <t>DIRECT CONSTRUCTION TOTAL</t>
  </si>
  <si>
    <t>INDIRECT DEVELOPMENT COSTS</t>
  </si>
  <si>
    <t>Appraisal &amp; Review</t>
  </si>
  <si>
    <t>Construction Loan Fee</t>
  </si>
  <si>
    <t>Construction/Bridge Interest</t>
  </si>
  <si>
    <t>Consultant</t>
  </si>
  <si>
    <t>Contingency</t>
  </si>
  <si>
    <t>Developer Fees</t>
  </si>
  <si>
    <t>Enterprise Fee/Interest</t>
  </si>
  <si>
    <t>Environmental/testing/inspections</t>
  </si>
  <si>
    <t>Insurance</t>
  </si>
  <si>
    <t>Lease-up Reserve/Costs</t>
  </si>
  <si>
    <t>Legal/Accounting</t>
  </si>
  <si>
    <t>Lender Fees</t>
  </si>
  <si>
    <t>Operating Reserve</t>
  </si>
  <si>
    <t>Other/FFE</t>
  </si>
  <si>
    <t>Perm Loan Fee</t>
  </si>
  <si>
    <t>Permits and Fees</t>
  </si>
  <si>
    <t>Real Estate Taxes</t>
  </si>
  <si>
    <t>Soils/Geotech</t>
  </si>
  <si>
    <t>Survey</t>
  </si>
  <si>
    <t>Tax Credit Fee</t>
  </si>
  <si>
    <t>Title Insurance</t>
  </si>
  <si>
    <t>Water Connection/Sewer SDC</t>
  </si>
  <si>
    <t>TOTAL INDIRECT DEVELOPMENT COSTS</t>
  </si>
  <si>
    <t>TOTAL PROJECT COSTS</t>
  </si>
  <si>
    <t>SOURCES:</t>
  </si>
  <si>
    <t>Permanent Debt</t>
  </si>
  <si>
    <t>Subordinate Debt--must pay</t>
  </si>
  <si>
    <t>Other</t>
  </si>
  <si>
    <t>GP Def. Dev. Fee</t>
  </si>
  <si>
    <t>GP Equity</t>
  </si>
  <si>
    <t>LP Investment-</t>
  </si>
  <si>
    <t>Gap--State RLF</t>
  </si>
  <si>
    <t>Auto-calculates the Gap</t>
  </si>
  <si>
    <t>TOTAL SOURCES:</t>
  </si>
  <si>
    <t>USES:</t>
  </si>
  <si>
    <t>Acquisition Costs</t>
  </si>
  <si>
    <t>Construction Costs</t>
  </si>
  <si>
    <t>Development Costs</t>
  </si>
  <si>
    <t>TOTAL USES:</t>
  </si>
  <si>
    <t>INCOME AND EXPENSE ANALYSIS - With MIRL</t>
  </si>
  <si>
    <t>INCOME AND EXPENSE ANALYSIS - Without MIRL</t>
  </si>
  <si>
    <t xml:space="preserve">INCOME  </t>
  </si>
  <si>
    <t># Units</t>
  </si>
  <si>
    <t>$/unit</t>
  </si>
  <si>
    <t>$/Month</t>
  </si>
  <si>
    <t>$/Year</t>
  </si>
  <si>
    <t>Potential Rental Income</t>
  </si>
  <si>
    <t>%</t>
  </si>
  <si>
    <t>Vacancy/Credit Loss</t>
  </si>
  <si>
    <t>Effective Rental Income</t>
  </si>
  <si>
    <t>Laundry Income</t>
  </si>
  <si>
    <t>Misc. Fees</t>
  </si>
  <si>
    <t>Other Income</t>
  </si>
  <si>
    <t>Effective Other Income</t>
  </si>
  <si>
    <t>Net Other Income</t>
  </si>
  <si>
    <t>EFFECTIVE GROSS INCOME</t>
  </si>
  <si>
    <t>EXPENSES</t>
  </si>
  <si>
    <t>% EGI</t>
  </si>
  <si>
    <t>Real Property Taxes</t>
  </si>
  <si>
    <t>Reserves for Replacement</t>
  </si>
  <si>
    <t>Resident Services</t>
  </si>
  <si>
    <t>Administrative/Office Expense</t>
  </si>
  <si>
    <t>Advertising</t>
  </si>
  <si>
    <t>Asset Management fees</t>
  </si>
  <si>
    <t>GP/LP Fees</t>
  </si>
  <si>
    <t>Legal/Accounting/Audit</t>
  </si>
  <si>
    <t>Monitoring Fees (OAHTC,LIHTC, etc)</t>
  </si>
  <si>
    <t>On-Site Management</t>
  </si>
  <si>
    <t>Off-Site Management Fee</t>
  </si>
  <si>
    <t>Landscape</t>
  </si>
  <si>
    <t>Security</t>
  </si>
  <si>
    <t>Elevator</t>
  </si>
  <si>
    <t>Repairs and Maintenance</t>
  </si>
  <si>
    <t>Turnover Costs</t>
  </si>
  <si>
    <t>Trash Removal</t>
  </si>
  <si>
    <t>Electricity</t>
  </si>
  <si>
    <t>Other Utilities</t>
  </si>
  <si>
    <t>Water/Sewer</t>
  </si>
  <si>
    <t>Other--Misc.</t>
  </si>
  <si>
    <t>TOTAL OPERATING EXPENSES</t>
  </si>
  <si>
    <t xml:space="preserve">  Op Ex less Property Taxes &amp; Ins</t>
  </si>
  <si>
    <t>NET OPERATING INCOME</t>
  </si>
  <si>
    <t>DEBT SERVICE ANALYSIS - With MIRL</t>
  </si>
  <si>
    <t>DEBT SERVICE ANALYSIS - Without MIRL</t>
  </si>
  <si>
    <t xml:space="preserve"> </t>
  </si>
  <si>
    <t xml:space="preserve">Principal--Primary </t>
  </si>
  <si>
    <t xml:space="preserve">Interest Rate </t>
  </si>
  <si>
    <t>Amortization Schedule (years)</t>
  </si>
  <si>
    <t>Annual Debt Service</t>
  </si>
  <si>
    <t>Debt Coverage Ratio</t>
  </si>
  <si>
    <t>Principal--Subordinate (must pay)</t>
  </si>
  <si>
    <t>Interest Rate</t>
  </si>
  <si>
    <t>Debt Coverage Ratio-combined</t>
  </si>
  <si>
    <t>Operating Cash Flows</t>
  </si>
  <si>
    <t>Enter Each Year</t>
  </si>
  <si>
    <t>Revenue inflator</t>
  </si>
  <si>
    <t>Expense inflator</t>
  </si>
  <si>
    <t>Property tax/fee inflator</t>
  </si>
  <si>
    <t>Insurance inflator</t>
  </si>
  <si>
    <t>Period:</t>
  </si>
  <si>
    <t>Base</t>
  </si>
  <si>
    <t>Lease-up</t>
  </si>
  <si>
    <t>Year:</t>
  </si>
  <si>
    <t>Revenue:</t>
  </si>
  <si>
    <t>Total EGI</t>
  </si>
  <si>
    <t>Effective Gross Income</t>
  </si>
  <si>
    <t>Estimated Expenses:</t>
  </si>
  <si>
    <t>Total Expenses Net Txs Ins</t>
  </si>
  <si>
    <t>Total Operating Expenses:</t>
  </si>
  <si>
    <t>Net Operating Income</t>
  </si>
  <si>
    <t>Debt Service:</t>
  </si>
  <si>
    <t>Primary Debt</t>
  </si>
  <si>
    <t>Subordinate--must pay</t>
  </si>
  <si>
    <t>Cash Flow</t>
  </si>
  <si>
    <t>DCR-Primary Debt only</t>
  </si>
  <si>
    <t>DCR-Combined</t>
  </si>
  <si>
    <t>Assumptions carry over from Cash Flow MIRL tab</t>
  </si>
  <si>
    <t>Efficiency</t>
  </si>
  <si>
    <t>1 Bedroom</t>
  </si>
  <si>
    <t>2 Bedroom</t>
  </si>
  <si>
    <t>3 Bedroom</t>
  </si>
  <si>
    <t>4 Bedroom</t>
  </si>
  <si>
    <t>5 Bedroom</t>
  </si>
  <si>
    <t>Unit Type</t>
  </si>
  <si>
    <t>2025 Rent Limits for Moderate-Income 
Revolving Loan Program Projects</t>
  </si>
  <si>
    <t>Effective February 19, 2025</t>
  </si>
  <si>
    <t>County</t>
  </si>
  <si>
    <t>Baker County</t>
  </si>
  <si>
    <t>Benton County</t>
  </si>
  <si>
    <t>Clackamas County</t>
  </si>
  <si>
    <t>Clatsop County</t>
  </si>
  <si>
    <t>Columbia County</t>
  </si>
  <si>
    <t>Coos County</t>
  </si>
  <si>
    <t>Crook County</t>
  </si>
  <si>
    <t>Curry County</t>
  </si>
  <si>
    <t>Deschutes County</t>
  </si>
  <si>
    <t>Douglas County</t>
  </si>
  <si>
    <t>Gilliam County</t>
  </si>
  <si>
    <t>Grant County</t>
  </si>
  <si>
    <t>Harney County</t>
  </si>
  <si>
    <t>Hood River County</t>
  </si>
  <si>
    <t>Jackson County</t>
  </si>
  <si>
    <t>Jefferson County</t>
  </si>
  <si>
    <t>Josephine County</t>
  </si>
  <si>
    <t>Klamath County</t>
  </si>
  <si>
    <t>Lake County</t>
  </si>
  <si>
    <t>Lane County</t>
  </si>
  <si>
    <t>Lincoln County</t>
  </si>
  <si>
    <t>Linn County</t>
  </si>
  <si>
    <t>Malheur County</t>
  </si>
  <si>
    <t>Marion County</t>
  </si>
  <si>
    <t>Morrow County</t>
  </si>
  <si>
    <t>Multnomah County</t>
  </si>
  <si>
    <t>Polk County</t>
  </si>
  <si>
    <t>Sherman County</t>
  </si>
  <si>
    <t>Tillamook County</t>
  </si>
  <si>
    <t>Umatilla County</t>
  </si>
  <si>
    <t>Union County</t>
  </si>
  <si>
    <t>Wallowa County</t>
  </si>
  <si>
    <t>Wasco County</t>
  </si>
  <si>
    <t>Washington County</t>
  </si>
  <si>
    <t>Wheeler County</t>
  </si>
  <si>
    <t>Yamhill County</t>
  </si>
  <si>
    <t>1 Pers</t>
  </si>
  <si>
    <t>2 Pers</t>
  </si>
  <si>
    <t>3 Pers</t>
  </si>
  <si>
    <t>4 Pers</t>
  </si>
  <si>
    <t>5 Pers</t>
  </si>
  <si>
    <t>6 Pers</t>
  </si>
  <si>
    <t>7 Pers</t>
  </si>
  <si>
    <t>8 Pers</t>
  </si>
  <si>
    <t>Baker</t>
  </si>
  <si>
    <t>Benton</t>
  </si>
  <si>
    <t>Clackamas</t>
  </si>
  <si>
    <t>Clatsop</t>
  </si>
  <si>
    <t>Columbia</t>
  </si>
  <si>
    <t>Coos</t>
  </si>
  <si>
    <t>Crook</t>
  </si>
  <si>
    <t>Curry</t>
  </si>
  <si>
    <t>Deschutes</t>
  </si>
  <si>
    <t>Douglas</t>
  </si>
  <si>
    <t>Gilliam</t>
  </si>
  <si>
    <t>Grant</t>
  </si>
  <si>
    <t>Harney</t>
  </si>
  <si>
    <t>Hood River</t>
  </si>
  <si>
    <t>Jackson</t>
  </si>
  <si>
    <t>Jefferson</t>
  </si>
  <si>
    <t>Josephine</t>
  </si>
  <si>
    <t>Klamath</t>
  </si>
  <si>
    <t>Lake</t>
  </si>
  <si>
    <t>Lane</t>
  </si>
  <si>
    <t>Lincoln</t>
  </si>
  <si>
    <t>Linn</t>
  </si>
  <si>
    <t>Malheur</t>
  </si>
  <si>
    <t>Marion</t>
  </si>
  <si>
    <t>Morrow</t>
  </si>
  <si>
    <t>Multnomah</t>
  </si>
  <si>
    <t>Polk</t>
  </si>
  <si>
    <t>Sherman</t>
  </si>
  <si>
    <t>Tillamook</t>
  </si>
  <si>
    <t>Umatilla</t>
  </si>
  <si>
    <t>Union</t>
  </si>
  <si>
    <t>Wallowa</t>
  </si>
  <si>
    <t>Wasco</t>
  </si>
  <si>
    <t>Washington</t>
  </si>
  <si>
    <t>Wheeler</t>
  </si>
  <si>
    <t>Yamhill</t>
  </si>
  <si>
    <t>Manager Unit</t>
  </si>
  <si>
    <t xml:space="preserve">Proposed Rents </t>
  </si>
  <si>
    <t>Total # of Units</t>
  </si>
  <si>
    <t>These Income Limits are based on the CDBG-DR 120% Income Limits published by HUD on May 1, 2024, which are available here: https://www.hudexchange.info/resource/5334/cdbg-income-limits/. Utility allowances must continue to be deducted from rents to achieve the maximum tenant rents allowed. Please note that all definitions and explanations herein may be subject to change upon later IRS and/or HUD clarification.</t>
  </si>
  <si>
    <t>2025 Income Limits for Moderate-Income Revolving 
Loan Program Projects</t>
  </si>
  <si>
    <t>These rent limits are based on the CDBG-DR 120% Income Limits published by HUD on May 1, 2024, which are available here: https://www.hudexchange.info/resource/5334/cdbg-income-limits/. Utility allowances must continue to be deducted from rents to achieve the maximum tenant rents allowed. Please note that all definitions and explanations herein may be subject to change upon later IRS and/or HUD clarification.</t>
  </si>
  <si>
    <t>Manager Units</t>
  </si>
  <si>
    <t>Avg Square Footage</t>
  </si>
  <si>
    <t>Ag Worker Housing Grant Program</t>
  </si>
  <si>
    <t>Agriculture Worker Housing Tax Credits</t>
  </si>
  <si>
    <t>Applicant Contribution</t>
  </si>
  <si>
    <t xml:space="preserve">AWHTC Equity    </t>
  </si>
  <si>
    <t xml:space="preserve">BOND      </t>
  </si>
  <si>
    <t>Capital Funds</t>
  </si>
  <si>
    <t>Cash / Reserves</t>
  </si>
  <si>
    <t>Cash Flow During Rehab/Leaseup</t>
  </si>
  <si>
    <t>CDBG - NonOHCS</t>
  </si>
  <si>
    <t>Community Incentive Fund (CIF)</t>
  </si>
  <si>
    <t>Community Project Funding Grant</t>
  </si>
  <si>
    <t>Conduit Bonds</t>
  </si>
  <si>
    <t>Deferred Developer Fee</t>
  </si>
  <si>
    <t>DEQTY (Dev. Equity)</t>
  </si>
  <si>
    <t>DRR-WF-LRB</t>
  </si>
  <si>
    <t>Energy Provider Contribution</t>
  </si>
  <si>
    <t>EXCISE tax</t>
  </si>
  <si>
    <t xml:space="preserve">Federal Energy Tax Credit Equity </t>
  </si>
  <si>
    <t>FWTC  - Farmworker HTC</t>
  </si>
  <si>
    <t xml:space="preserve">GAP-OHCS  </t>
  </si>
  <si>
    <t>General Partner Note</t>
  </si>
  <si>
    <t>GHAP</t>
  </si>
  <si>
    <t>GHAP - Veterans Set-Aside</t>
  </si>
  <si>
    <t xml:space="preserve">GHAP-G    </t>
  </si>
  <si>
    <t>Grant - Bend Affdble Housing</t>
  </si>
  <si>
    <t>Grant - Collins Foundation</t>
  </si>
  <si>
    <t>Grant - County</t>
  </si>
  <si>
    <t>Grant - Enterprise Community</t>
  </si>
  <si>
    <t>Grant - Federal Funds</t>
  </si>
  <si>
    <t>Grant - FHLB / AHP</t>
  </si>
  <si>
    <t>Grant - Home Depot Fnd</t>
  </si>
  <si>
    <t>Grant - Indian Housing Block</t>
  </si>
  <si>
    <t>Grant - Main Street Historic</t>
  </si>
  <si>
    <t>Grant - Mental Health/Non-OHCS</t>
  </si>
  <si>
    <t>Grant - Metro TOD</t>
  </si>
  <si>
    <t>Grant - Meyer Memorial Trust</t>
  </si>
  <si>
    <t>Grant - Other</t>
  </si>
  <si>
    <t xml:space="preserve">HDGP </t>
  </si>
  <si>
    <t>HDIP1 Development Subsidies</t>
  </si>
  <si>
    <t>HDIP1 Pre Dev &amp; Capacity Bldg Grants</t>
  </si>
  <si>
    <t>HDIP1 Tribal Homeownership Dev Grants</t>
  </si>
  <si>
    <t>HDIP2 HMCOF</t>
  </si>
  <si>
    <t xml:space="preserve">HDIP2 Lift Supplemental Grants </t>
  </si>
  <si>
    <t>HELP (FAF)</t>
  </si>
  <si>
    <t>Historic Tax Credit Equity</t>
  </si>
  <si>
    <t>HOME - OHCS</t>
  </si>
  <si>
    <t>HOME - PJ</t>
  </si>
  <si>
    <t xml:space="preserve">HOME-ARP </t>
  </si>
  <si>
    <t xml:space="preserve">HOMEL     </t>
  </si>
  <si>
    <t>Homeownership Market Cost Offset Fund</t>
  </si>
  <si>
    <t>Homeownership New Development Fund</t>
  </si>
  <si>
    <t>HPF - LBB Preservation</t>
  </si>
  <si>
    <t>HPFGeneral Fund</t>
  </si>
  <si>
    <t>HTF - Federal</t>
  </si>
  <si>
    <t>Income</t>
  </si>
  <si>
    <t xml:space="preserve">In-Kind Donation    </t>
  </si>
  <si>
    <t>Interest Income</t>
  </si>
  <si>
    <t>Land Acquisition Program</t>
  </si>
  <si>
    <t>Land Donation</t>
  </si>
  <si>
    <t xml:space="preserve">LIFT </t>
  </si>
  <si>
    <t>LIHT4   4% TC</t>
  </si>
  <si>
    <t>LIHTC   9% TC</t>
  </si>
  <si>
    <t>LIHTC Equity</t>
  </si>
  <si>
    <t>LOAN</t>
  </si>
  <si>
    <t>Loan - City</t>
  </si>
  <si>
    <t>Loan - County</t>
  </si>
  <si>
    <t>Loan - Other</t>
  </si>
  <si>
    <t>Loan - Sponsor</t>
  </si>
  <si>
    <t>Manufactured Park Preservation General Fund</t>
  </si>
  <si>
    <t xml:space="preserve">MHHF </t>
  </si>
  <si>
    <t>Moderate Income Revolving Loan (MIRL)</t>
  </si>
  <si>
    <t>Net Sales Proceeds</t>
  </si>
  <si>
    <t>OAHTC</t>
  </si>
  <si>
    <t xml:space="preserve">OMEP </t>
  </si>
  <si>
    <t>OMEP - PacifiCorp</t>
  </si>
  <si>
    <t>OMEP - PGE</t>
  </si>
  <si>
    <t>Operating Income</t>
  </si>
  <si>
    <t>ORR</t>
  </si>
  <si>
    <t>Owner Equity</t>
  </si>
  <si>
    <t>Perm Loan</t>
  </si>
  <si>
    <t xml:space="preserve">PHB - TIF       </t>
  </si>
  <si>
    <t>Predevelopment Funding (PDLP)</t>
  </si>
  <si>
    <t>Preservation</t>
  </si>
  <si>
    <t>PSH Capital</t>
  </si>
  <si>
    <t xml:space="preserve">PSH Non-Capital Services/Rent Assistance </t>
  </si>
  <si>
    <t>PSH Rental Assitance (Temp)</t>
  </si>
  <si>
    <t>SDC Waiver</t>
  </si>
  <si>
    <t xml:space="preserve">Seller Note     </t>
  </si>
  <si>
    <t>Short Term Use of Bonds</t>
  </si>
  <si>
    <t>Tax Exempt Bonds - Non OHCS</t>
  </si>
  <si>
    <t xml:space="preserve">Tax Waiver </t>
  </si>
  <si>
    <t>Taxable Bonds</t>
  </si>
  <si>
    <t>UFRF: Umatilla Flood Relief Funds</t>
  </si>
  <si>
    <t>VLGF : Vets Lottery Grant Fund</t>
  </si>
  <si>
    <t xml:space="preserve">Waived Fees     </t>
  </si>
  <si>
    <t>Weatherization - NonOHCS</t>
  </si>
  <si>
    <t>Perm Debt</t>
  </si>
  <si>
    <t>Amount</t>
  </si>
  <si>
    <t>Term</t>
  </si>
  <si>
    <t>Funding Source Mapped</t>
  </si>
  <si>
    <t>In-Kind Donation</t>
  </si>
  <si>
    <t>Seller Note</t>
  </si>
  <si>
    <t>Waived Fees</t>
  </si>
  <si>
    <t>Priority</t>
  </si>
  <si>
    <t xml:space="preserve">Affordable Rental Housing Proforma 
Moderate Income Revolving Loan Program (MIRL) </t>
  </si>
  <si>
    <t xml:space="preserve">Accounting Fees </t>
  </si>
  <si>
    <t>Accounting</t>
  </si>
  <si>
    <t>Land Use Approvals/Building Permits</t>
  </si>
  <si>
    <t>Building Permits</t>
  </si>
  <si>
    <t>Improvements / Broker Fees / Holding Costs / Loan Interest / Property Taxes</t>
  </si>
  <si>
    <t>Acquisition</t>
  </si>
  <si>
    <t xml:space="preserve">Appraisal </t>
  </si>
  <si>
    <t>Appraisal</t>
  </si>
  <si>
    <t xml:space="preserve">Construction Interest </t>
  </si>
  <si>
    <t>Construction Interest</t>
  </si>
  <si>
    <t>Construction Lender Inspection Fees / Construction Loan Fees / Construction Loan Closing Fees / Construction Mechanics Lien</t>
  </si>
  <si>
    <t>Construction Management</t>
  </si>
  <si>
    <t>Application/Development Consultant Fees</t>
  </si>
  <si>
    <t>Consultants</t>
  </si>
  <si>
    <t>Development Contingency</t>
  </si>
  <si>
    <t xml:space="preserve">Architectural Fees </t>
  </si>
  <si>
    <t>Design Architect</t>
  </si>
  <si>
    <t xml:space="preserve">Engineering Fees </t>
  </si>
  <si>
    <t>Design Engineering</t>
  </si>
  <si>
    <t>Developer Fee (Construction)</t>
  </si>
  <si>
    <t>Development Management</t>
  </si>
  <si>
    <t>Environmental Report / Lead Based Paint Report / Asbestos Report</t>
  </si>
  <si>
    <t>Environmental</t>
  </si>
  <si>
    <t>Appliances / Playgrounds / Security Systems / Equipment &amp; Furnishings (FF&amp;E)</t>
  </si>
  <si>
    <t>Furniture, Fixtures, &amp; Equipment</t>
  </si>
  <si>
    <t>Soils Report (Geotechnical)</t>
  </si>
  <si>
    <t>Geotechnical Engineer</t>
  </si>
  <si>
    <t>Bridge Loan Trustee / Bridge Loan Underwriting / Bridge Loan Fee / Bridge Loan Closing Fees / Bridge Loan Interest</t>
  </si>
  <si>
    <t>Letter of Credit</t>
  </si>
  <si>
    <t>Marketing/Advertising / Lease-up Costs</t>
  </si>
  <si>
    <t>Marketing and General Lease up</t>
  </si>
  <si>
    <t>Permanent Loan Fee / Permanent Loan Closing Fees</t>
  </si>
  <si>
    <t>Mortgage Banker</t>
  </si>
  <si>
    <t xml:space="preserve">Capitalized Operating Reserves / Capitalized Replacement Reserves </t>
  </si>
  <si>
    <t>Reserves</t>
  </si>
  <si>
    <t xml:space="preserve">Survey(s) Costs </t>
  </si>
  <si>
    <t>Construction Lender Title Insurance</t>
  </si>
  <si>
    <t>Title &amp; Recording</t>
  </si>
  <si>
    <t>Taxes during Construction</t>
  </si>
  <si>
    <t>Engineer</t>
  </si>
  <si>
    <t>Water Permits</t>
  </si>
  <si>
    <t>Miscellanous</t>
  </si>
  <si>
    <t>HC-Structures</t>
  </si>
  <si>
    <r>
      <t xml:space="preserve">120% AMI Rent </t>
    </r>
    <r>
      <rPr>
        <b/>
        <vertAlign val="superscript"/>
        <sz val="10"/>
        <color rgb="FFFF0000"/>
        <rFont val="Arial"/>
        <family val="2"/>
      </rPr>
      <t>*</t>
    </r>
  </si>
  <si>
    <r>
      <rPr>
        <i/>
        <vertAlign val="superscript"/>
        <sz val="8"/>
        <color rgb="FFFF0000"/>
        <rFont val="Arial"/>
        <family val="2"/>
      </rPr>
      <t>*</t>
    </r>
    <r>
      <rPr>
        <i/>
        <sz val="8"/>
        <rFont val="Arial"/>
        <family val="2"/>
      </rPr>
      <t>These rent limits are based on the CDBG-DR 120% Income Limits published by HUD on May 1, 2024, which are available here: https://www.hudexchange.info/resource/5334/cdbg-income-limits/. Utility allowances must continue to be deducted from rents to achieve the maximum tenant rents allowed. Please note that all definitions and explanations herein may be subject to change upon later IRS and/or HUD clarification.
These rent limits are provided as a reference only, not as a guarantee or implication that these rents will be achieveable in a specific housing market.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</si>
</sst>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quot;$&quot;#,##0.00_);[Red]\(&quot;$&quot;#,##0.00\)"/>
    <numFmt numFmtId="44" formatCode="_(&quot;$&quot;* #,##0.00_);_(&quot;$&quot;* \(#,##0.00\);_(&quot;$&quot;* &quot;-&quot;??_);_(@_)"/>
    <numFmt numFmtId="43" formatCode="_(* #,##0.00_);_(* \(#,##0.00\);_(* &quot;-&quot;??_);_(@_)"/>
    <numFmt numFmtId="164" formatCode="mm/dd/yy_)"/>
    <numFmt numFmtId="165" formatCode="hh:mm:ss\ AM/PM_)"/>
    <numFmt numFmtId="166" formatCode="0.0%"/>
    <numFmt numFmtId="167" formatCode="0.00_)"/>
    <numFmt numFmtId="168" formatCode="_(* #,##0_);_(* \(#,##0\);_(* &quot;-&quot;??_);_(@_)"/>
    <numFmt numFmtId="169" formatCode="&quot;$&quot;#,##0"/>
    <numFmt numFmtId="170" formatCode="_(&quot;$&quot;* #,##0_);_(&quot;$&quot;* \(#,##0\);_(&quot;$&quot;* &quot;-&quot;??_);_(@_)"/>
  </numFmts>
  <fonts count="31" x14ac:knownFonts="1">
    <font>
      <sz val="10"/>
      <name val="Arial"/>
    </font>
    <font>
      <sz val="11"/>
      <color theme="1"/>
      <name val="Calibri"/>
      <family val="2"/>
      <scheme val="minor"/>
    </font>
    <font>
      <b/>
      <sz val="10"/>
      <name val="Arial"/>
      <family val="2"/>
    </font>
    <font>
      <sz val="10"/>
      <name val="Arial"/>
      <family val="2"/>
    </font>
    <font>
      <b/>
      <sz val="12"/>
      <name val="Helv"/>
    </font>
    <font>
      <sz val="10"/>
      <name val="Arial"/>
      <family val="2"/>
    </font>
    <font>
      <sz val="10"/>
      <name val="Times New Roman"/>
      <family val="1"/>
    </font>
    <font>
      <u/>
      <sz val="10"/>
      <name val="Times New Roman"/>
      <family val="1"/>
    </font>
    <font>
      <b/>
      <sz val="10"/>
      <name val="Arial"/>
      <family val="2"/>
    </font>
    <font>
      <b/>
      <sz val="12"/>
      <name val="Calibri"/>
      <family val="2"/>
      <scheme val="minor"/>
    </font>
    <font>
      <sz val="12"/>
      <name val="Calibri"/>
      <family val="2"/>
      <scheme val="minor"/>
    </font>
    <font>
      <b/>
      <sz val="11"/>
      <name val="Arial"/>
      <family val="2"/>
    </font>
    <font>
      <sz val="11"/>
      <name val="Arial"/>
      <family val="2"/>
    </font>
    <font>
      <b/>
      <u/>
      <sz val="10"/>
      <name val="Arial"/>
      <family val="2"/>
    </font>
    <font>
      <sz val="10"/>
      <color rgb="FFFF0000"/>
      <name val="Arial"/>
      <family val="2"/>
    </font>
    <font>
      <b/>
      <sz val="11"/>
      <color theme="1"/>
      <name val="Calibri"/>
      <family val="2"/>
      <scheme val="minor"/>
    </font>
    <font>
      <sz val="11"/>
      <name val="Calibri"/>
      <family val="2"/>
      <scheme val="minor"/>
    </font>
    <font>
      <b/>
      <sz val="11"/>
      <name val="Calibri"/>
      <family val="2"/>
      <scheme val="minor"/>
    </font>
    <font>
      <b/>
      <sz val="14"/>
      <name val="Calibri"/>
      <family val="2"/>
      <scheme val="minor"/>
    </font>
    <font>
      <b/>
      <u/>
      <sz val="11"/>
      <name val="Calibri"/>
      <family val="2"/>
      <scheme val="minor"/>
    </font>
    <font>
      <u/>
      <sz val="10"/>
      <color indexed="12"/>
      <name val="Arial"/>
      <family val="2"/>
    </font>
    <font>
      <i/>
      <sz val="10"/>
      <name val="Calibri"/>
      <family val="2"/>
      <scheme val="minor"/>
    </font>
    <font>
      <sz val="10"/>
      <color indexed="12"/>
      <name val="Calibri"/>
      <family val="2"/>
      <scheme val="minor"/>
    </font>
    <font>
      <b/>
      <u/>
      <sz val="11"/>
      <color theme="1"/>
      <name val="Calibri"/>
      <family val="2"/>
      <scheme val="minor"/>
    </font>
    <font>
      <sz val="14"/>
      <name val="Calibri"/>
      <family val="2"/>
      <scheme val="minor"/>
    </font>
    <font>
      <b/>
      <sz val="9"/>
      <color indexed="81"/>
      <name val="Tahoma"/>
      <family val="2"/>
    </font>
    <font>
      <sz val="20"/>
      <name val="Arial"/>
      <family val="2"/>
    </font>
    <font>
      <b/>
      <sz val="9"/>
      <color indexed="81"/>
      <name val="Tahoma"/>
      <charset val="1"/>
    </font>
    <font>
      <i/>
      <sz val="8"/>
      <name val="Arial"/>
      <family val="2"/>
    </font>
    <font>
      <b/>
      <vertAlign val="superscript"/>
      <sz val="10"/>
      <color rgb="FFFF0000"/>
      <name val="Arial"/>
      <family val="2"/>
    </font>
    <font>
      <i/>
      <vertAlign val="superscript"/>
      <sz val="8"/>
      <color rgb="FFFF0000"/>
      <name val="Arial"/>
      <family val="2"/>
    </font>
  </fonts>
  <fills count="15">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8"/>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4" tint="0.39997558519241921"/>
        <bgColor indexed="64"/>
      </patternFill>
    </fill>
    <fill>
      <patternFill patternType="solid">
        <fgColor theme="3" tint="0.89999084444715716"/>
        <bgColor indexed="64"/>
      </patternFill>
    </fill>
    <fill>
      <patternFill patternType="solid">
        <fgColor theme="4" tint="0.59999389629810485"/>
        <bgColor indexed="64"/>
      </patternFill>
    </fill>
    <fill>
      <patternFill patternType="solid">
        <fgColor theme="7"/>
        <bgColor indexed="64"/>
      </patternFill>
    </fill>
    <fill>
      <patternFill patternType="solid">
        <fgColor theme="8" tint="0.79998168889431442"/>
        <bgColor indexed="64"/>
      </patternFill>
    </fill>
  </fills>
  <borders count="38">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top/>
      <bottom style="thin">
        <color indexed="64"/>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thin">
        <color indexed="8"/>
      </right>
      <top/>
      <bottom style="thin">
        <color indexed="8"/>
      </bottom>
      <diagonal/>
    </border>
    <border>
      <left style="thin">
        <color indexed="8"/>
      </left>
      <right style="thin">
        <color indexed="8"/>
      </right>
      <top style="thin">
        <color indexed="64"/>
      </top>
      <bottom style="thin">
        <color indexed="8"/>
      </bottom>
      <diagonal/>
    </border>
    <border>
      <left/>
      <right/>
      <top style="thin">
        <color indexed="64"/>
      </top>
      <bottom/>
      <diagonal/>
    </border>
    <border>
      <left style="thin">
        <color indexed="64"/>
      </left>
      <right style="thin">
        <color indexed="22"/>
      </right>
      <top style="thin">
        <color indexed="64"/>
      </top>
      <bottom style="thin">
        <color indexed="22"/>
      </bottom>
      <diagonal/>
    </border>
    <border>
      <left style="thin">
        <color indexed="64"/>
      </left>
      <right style="thin">
        <color indexed="22"/>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top style="thin">
        <color indexed="64"/>
      </top>
      <bottom style="thin">
        <color indexed="64"/>
      </bottom>
      <diagonal/>
    </border>
    <border>
      <left style="thin">
        <color indexed="8"/>
      </left>
      <right style="thin">
        <color indexed="8"/>
      </right>
      <top/>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style="thin">
        <color indexed="22"/>
      </left>
      <right/>
      <top style="thin">
        <color indexed="64"/>
      </top>
      <bottom style="thin">
        <color indexed="22"/>
      </bottom>
      <diagonal/>
    </border>
    <border>
      <left style="thin">
        <color indexed="22"/>
      </left>
      <right/>
      <top style="thin">
        <color indexed="22"/>
      </top>
      <bottom style="thin">
        <color indexed="22"/>
      </bottom>
      <diagonal/>
    </border>
    <border>
      <left style="thin">
        <color indexed="22"/>
      </left>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1">
    <xf numFmtId="0" fontId="0" fillId="0" borderId="0"/>
    <xf numFmtId="0" fontId="7" fillId="0" borderId="0"/>
    <xf numFmtId="43" fontId="3" fillId="0" borderId="0" applyFont="0" applyFill="0" applyBorder="0" applyAlignment="0" applyProtection="0"/>
    <xf numFmtId="38" fontId="6" fillId="0" borderId="0"/>
    <xf numFmtId="0" fontId="6" fillId="0" borderId="0"/>
    <xf numFmtId="0" fontId="2" fillId="0" borderId="0"/>
    <xf numFmtId="9" fontId="3" fillId="0" borderId="0" applyFont="0" applyFill="0" applyBorder="0" applyAlignment="0" applyProtection="0"/>
    <xf numFmtId="44" fontId="3" fillId="0" borderId="0" applyFont="0" applyFill="0" applyBorder="0" applyAlignment="0" applyProtection="0"/>
    <xf numFmtId="0" fontId="1" fillId="0" borderId="0"/>
    <xf numFmtId="0" fontId="20" fillId="0" borderId="0" applyNumberFormat="0" applyFill="0" applyBorder="0" applyAlignment="0" applyProtection="0">
      <alignment vertical="top"/>
      <protection locked="0"/>
    </xf>
    <xf numFmtId="44" fontId="1" fillId="0" borderId="0" applyFont="0" applyFill="0" applyBorder="0" applyAlignment="0" applyProtection="0"/>
  </cellStyleXfs>
  <cellXfs count="274">
    <xf numFmtId="0" fontId="0" fillId="0" borderId="0" xfId="0"/>
    <xf numFmtId="164" fontId="0" fillId="0" borderId="0" xfId="0" applyNumberFormat="1"/>
    <xf numFmtId="37" fontId="0" fillId="0" borderId="0" xfId="0" applyNumberFormat="1" applyAlignment="1">
      <alignment horizontal="left"/>
    </xf>
    <xf numFmtId="37" fontId="0" fillId="0" borderId="1" xfId="0" applyNumberFormat="1" applyBorder="1"/>
    <xf numFmtId="37" fontId="0" fillId="0" borderId="1" xfId="0" applyNumberFormat="1" applyBorder="1" applyAlignment="1">
      <alignment horizontal="left"/>
    </xf>
    <xf numFmtId="37" fontId="0" fillId="0" borderId="0" xfId="0" applyNumberFormat="1"/>
    <xf numFmtId="37" fontId="0" fillId="0" borderId="0" xfId="0" applyNumberFormat="1" applyAlignment="1">
      <alignment horizontal="right"/>
    </xf>
    <xf numFmtId="168" fontId="0" fillId="0" borderId="0" xfId="2" applyNumberFormat="1" applyFont="1"/>
    <xf numFmtId="168" fontId="0" fillId="0" borderId="0" xfId="2" applyNumberFormat="1" applyFont="1" applyProtection="1"/>
    <xf numFmtId="168" fontId="0" fillId="0" borderId="0" xfId="2" applyNumberFormat="1" applyFont="1" applyAlignment="1" applyProtection="1">
      <alignment horizontal="right"/>
    </xf>
    <xf numFmtId="9" fontId="0" fillId="0" borderId="0" xfId="6" applyFont="1"/>
    <xf numFmtId="166" fontId="0" fillId="0" borderId="0" xfId="6" applyNumberFormat="1" applyFont="1"/>
    <xf numFmtId="1" fontId="0" fillId="0" borderId="0" xfId="0" applyNumberFormat="1"/>
    <xf numFmtId="1" fontId="8" fillId="0" borderId="0" xfId="0" applyNumberFormat="1" applyFont="1"/>
    <xf numFmtId="1" fontId="0" fillId="0" borderId="4" xfId="0" applyNumberFormat="1" applyBorder="1"/>
    <xf numFmtId="168" fontId="0" fillId="0" borderId="4" xfId="2" applyNumberFormat="1" applyFont="1" applyBorder="1"/>
    <xf numFmtId="1" fontId="2" fillId="0" borderId="0" xfId="0" applyNumberFormat="1" applyFont="1"/>
    <xf numFmtId="168" fontId="2" fillId="0" borderId="0" xfId="2" applyNumberFormat="1" applyFont="1"/>
    <xf numFmtId="8" fontId="0" fillId="0" borderId="0" xfId="0" applyNumberFormat="1"/>
    <xf numFmtId="168" fontId="8" fillId="0" borderId="0" xfId="2" applyNumberFormat="1" applyFont="1"/>
    <xf numFmtId="9" fontId="0" fillId="0" borderId="1" xfId="6" applyFont="1" applyBorder="1" applyProtection="1"/>
    <xf numFmtId="168" fontId="5" fillId="0" borderId="4" xfId="2" applyNumberFormat="1" applyFont="1" applyBorder="1"/>
    <xf numFmtId="10" fontId="2" fillId="0" borderId="0" xfId="6" applyNumberFormat="1" applyFont="1"/>
    <xf numFmtId="1" fontId="3" fillId="0" borderId="0" xfId="0" applyNumberFormat="1" applyFont="1" applyAlignment="1">
      <alignment horizontal="center"/>
    </xf>
    <xf numFmtId="1" fontId="0" fillId="0" borderId="0" xfId="0" applyNumberFormat="1" applyAlignment="1">
      <alignment horizontal="center"/>
    </xf>
    <xf numFmtId="1" fontId="2" fillId="0" borderId="4" xfId="0" applyNumberFormat="1" applyFont="1" applyBorder="1" applyAlignment="1">
      <alignment horizontal="center"/>
    </xf>
    <xf numFmtId="1" fontId="8" fillId="0" borderId="4" xfId="0" applyNumberFormat="1" applyFont="1" applyBorder="1" applyAlignment="1">
      <alignment horizontal="center"/>
    </xf>
    <xf numFmtId="1" fontId="2" fillId="0" borderId="10" xfId="0" applyNumberFormat="1" applyFont="1" applyBorder="1"/>
    <xf numFmtId="1" fontId="2" fillId="0" borderId="4" xfId="0" applyNumberFormat="1" applyFont="1" applyBorder="1"/>
    <xf numFmtId="37" fontId="8" fillId="5" borderId="2" xfId="0" applyNumberFormat="1" applyFont="1" applyFill="1" applyBorder="1" applyAlignment="1">
      <alignment horizontal="left"/>
    </xf>
    <xf numFmtId="37" fontId="8" fillId="5" borderId="3" xfId="0" applyNumberFormat="1" applyFont="1" applyFill="1" applyBorder="1"/>
    <xf numFmtId="37" fontId="8" fillId="5" borderId="1" xfId="0" applyNumberFormat="1" applyFont="1" applyFill="1" applyBorder="1"/>
    <xf numFmtId="0" fontId="5" fillId="0" borderId="0" xfId="0" applyFont="1"/>
    <xf numFmtId="168" fontId="5" fillId="0" borderId="0" xfId="2" applyNumberFormat="1" applyFont="1" applyProtection="1"/>
    <xf numFmtId="166" fontId="8" fillId="5" borderId="1" xfId="6" applyNumberFormat="1" applyFont="1" applyFill="1" applyBorder="1" applyProtection="1"/>
    <xf numFmtId="0" fontId="9" fillId="0" borderId="0" xfId="0" applyFont="1"/>
    <xf numFmtId="14" fontId="10" fillId="7" borderId="0" xfId="0" applyNumberFormat="1" applyFont="1" applyFill="1" applyAlignment="1">
      <alignment horizontal="right"/>
    </xf>
    <xf numFmtId="0" fontId="9" fillId="0" borderId="11" xfId="0" applyFont="1" applyBorder="1"/>
    <xf numFmtId="0" fontId="10" fillId="0" borderId="12" xfId="0" applyFont="1" applyBorder="1"/>
    <xf numFmtId="1" fontId="5" fillId="0" borderId="0" xfId="0" applyNumberFormat="1" applyFont="1"/>
    <xf numFmtId="10" fontId="5" fillId="0" borderId="0" xfId="6" applyNumberFormat="1" applyFont="1"/>
    <xf numFmtId="1" fontId="13" fillId="0" borderId="0" xfId="0" applyNumberFormat="1" applyFont="1"/>
    <xf numFmtId="10" fontId="5" fillId="8" borderId="14" xfId="6" applyNumberFormat="1" applyFont="1" applyFill="1" applyBorder="1"/>
    <xf numFmtId="10" fontId="5" fillId="8" borderId="15" xfId="6" applyNumberFormat="1" applyFont="1" applyFill="1" applyBorder="1"/>
    <xf numFmtId="1" fontId="0" fillId="8" borderId="15" xfId="0" applyNumberFormat="1" applyFill="1" applyBorder="1"/>
    <xf numFmtId="1" fontId="3" fillId="8" borderId="15" xfId="0" applyNumberFormat="1" applyFont="1" applyFill="1" applyBorder="1" applyAlignment="1">
      <alignment horizontal="center"/>
    </xf>
    <xf numFmtId="1" fontId="8" fillId="8" borderId="16" xfId="0" applyNumberFormat="1" applyFont="1" applyFill="1" applyBorder="1" applyAlignment="1">
      <alignment horizontal="center"/>
    </xf>
    <xf numFmtId="1" fontId="8" fillId="8" borderId="15" xfId="0" applyNumberFormat="1" applyFont="1" applyFill="1" applyBorder="1"/>
    <xf numFmtId="168" fontId="8" fillId="8" borderId="15" xfId="2" applyNumberFormat="1" applyFont="1" applyFill="1" applyBorder="1"/>
    <xf numFmtId="1" fontId="5" fillId="0" borderId="4" xfId="0" applyNumberFormat="1" applyFont="1" applyBorder="1"/>
    <xf numFmtId="1" fontId="5" fillId="0" borderId="0" xfId="0" applyNumberFormat="1" applyFont="1" applyAlignment="1">
      <alignment horizontal="right"/>
    </xf>
    <xf numFmtId="1" fontId="8" fillId="0" borderId="0" xfId="0" applyNumberFormat="1" applyFont="1" applyAlignment="1">
      <alignment horizontal="right"/>
    </xf>
    <xf numFmtId="10" fontId="5" fillId="9" borderId="0" xfId="6" applyNumberFormat="1" applyFont="1" applyFill="1"/>
    <xf numFmtId="165" fontId="0" fillId="0" borderId="0" xfId="0" applyNumberFormat="1"/>
    <xf numFmtId="37" fontId="11" fillId="0" borderId="0" xfId="0" applyNumberFormat="1" applyFont="1" applyAlignment="1">
      <alignment horizontal="left"/>
    </xf>
    <xf numFmtId="0" fontId="12" fillId="0" borderId="0" xfId="0" applyFont="1"/>
    <xf numFmtId="37" fontId="0" fillId="4" borderId="1" xfId="0" applyNumberFormat="1" applyFill="1" applyBorder="1" applyAlignment="1">
      <alignment horizontal="right"/>
    </xf>
    <xf numFmtId="37" fontId="0" fillId="3" borderId="9" xfId="0" applyNumberFormat="1" applyFill="1" applyBorder="1" applyAlignment="1">
      <alignment horizontal="left"/>
    </xf>
    <xf numFmtId="37" fontId="0" fillId="3" borderId="9" xfId="0" applyNumberFormat="1" applyFill="1" applyBorder="1"/>
    <xf numFmtId="37" fontId="0" fillId="3" borderId="9" xfId="0" applyNumberFormat="1" applyFill="1" applyBorder="1" applyAlignment="1">
      <alignment horizontal="center"/>
    </xf>
    <xf numFmtId="37" fontId="0" fillId="0" borderId="5" xfId="0" applyNumberFormat="1" applyBorder="1" applyAlignment="1">
      <alignment horizontal="left"/>
    </xf>
    <xf numFmtId="37" fontId="0" fillId="0" borderId="5" xfId="0" applyNumberFormat="1" applyBorder="1"/>
    <xf numFmtId="9" fontId="0" fillId="0" borderId="5" xfId="6" applyFont="1" applyBorder="1" applyProtection="1"/>
    <xf numFmtId="37" fontId="8" fillId="2" borderId="1" xfId="0" applyNumberFormat="1" applyFont="1" applyFill="1" applyBorder="1" applyAlignment="1">
      <alignment horizontal="left"/>
    </xf>
    <xf numFmtId="37" fontId="8" fillId="2" borderId="1" xfId="0" applyNumberFormat="1" applyFont="1" applyFill="1" applyBorder="1"/>
    <xf numFmtId="0" fontId="8" fillId="2" borderId="0" xfId="0" applyFont="1" applyFill="1"/>
    <xf numFmtId="37" fontId="8" fillId="4" borderId="6" xfId="0" applyNumberFormat="1" applyFont="1" applyFill="1" applyBorder="1"/>
    <xf numFmtId="37" fontId="0" fillId="4" borderId="6" xfId="0" applyNumberFormat="1" applyFill="1" applyBorder="1"/>
    <xf numFmtId="37" fontId="0" fillId="4" borderId="6" xfId="0" applyNumberFormat="1" applyFill="1" applyBorder="1" applyAlignment="1">
      <alignment horizontal="right"/>
    </xf>
    <xf numFmtId="0" fontId="8" fillId="0" borderId="0" xfId="0" applyFont="1"/>
    <xf numFmtId="37" fontId="5" fillId="0" borderId="8" xfId="0" applyNumberFormat="1" applyFont="1" applyBorder="1" applyAlignment="1">
      <alignment horizontal="left"/>
    </xf>
    <xf numFmtId="37" fontId="0" fillId="0" borderId="8" xfId="0" applyNumberFormat="1" applyBorder="1" applyAlignment="1">
      <alignment horizontal="left"/>
    </xf>
    <xf numFmtId="37" fontId="0" fillId="0" borderId="8" xfId="0" applyNumberFormat="1" applyBorder="1"/>
    <xf numFmtId="166" fontId="0" fillId="0" borderId="8" xfId="0" applyNumberFormat="1" applyBorder="1"/>
    <xf numFmtId="37" fontId="5" fillId="0" borderId="1" xfId="0" applyNumberFormat="1" applyFont="1" applyBorder="1" applyAlignment="1">
      <alignment horizontal="left"/>
    </xf>
    <xf numFmtId="166" fontId="0" fillId="0" borderId="1" xfId="0" applyNumberFormat="1" applyBorder="1"/>
    <xf numFmtId="166" fontId="0" fillId="0" borderId="5" xfId="0" applyNumberFormat="1" applyBorder="1"/>
    <xf numFmtId="166" fontId="0" fillId="0" borderId="0" xfId="0" applyNumberFormat="1"/>
    <xf numFmtId="37" fontId="4" fillId="0" borderId="0" xfId="0" applyNumberFormat="1" applyFont="1" applyAlignment="1">
      <alignment horizontal="left"/>
    </xf>
    <xf numFmtId="37" fontId="0" fillId="0" borderId="6" xfId="0" applyNumberFormat="1" applyBorder="1" applyAlignment="1">
      <alignment horizontal="left"/>
    </xf>
    <xf numFmtId="37" fontId="0" fillId="0" borderId="6" xfId="0" applyNumberFormat="1" applyBorder="1"/>
    <xf numFmtId="167" fontId="0" fillId="0" borderId="6" xfId="0" applyNumberFormat="1" applyBorder="1"/>
    <xf numFmtId="9" fontId="0" fillId="0" borderId="0" xfId="0" applyNumberFormat="1"/>
    <xf numFmtId="10" fontId="0" fillId="0" borderId="0" xfId="6" applyNumberFormat="1" applyFont="1" applyProtection="1"/>
    <xf numFmtId="37" fontId="5" fillId="0" borderId="0" xfId="0" applyNumberFormat="1" applyFont="1"/>
    <xf numFmtId="37" fontId="2" fillId="0" borderId="0" xfId="0" applyNumberFormat="1" applyFont="1" applyAlignment="1">
      <alignment horizontal="left"/>
    </xf>
    <xf numFmtId="166" fontId="0" fillId="0" borderId="6" xfId="6" applyNumberFormat="1" applyFont="1" applyBorder="1" applyProtection="1"/>
    <xf numFmtId="37" fontId="5" fillId="6" borderId="1" xfId="0" applyNumberFormat="1" applyFont="1" applyFill="1" applyBorder="1" applyAlignment="1">
      <alignment horizontal="left"/>
    </xf>
    <xf numFmtId="37" fontId="0" fillId="6" borderId="1" xfId="0" applyNumberFormat="1" applyFill="1" applyBorder="1"/>
    <xf numFmtId="166" fontId="0" fillId="6" borderId="6" xfId="6" applyNumberFormat="1" applyFont="1" applyFill="1" applyBorder="1" applyProtection="1"/>
    <xf numFmtId="0" fontId="8" fillId="6" borderId="17" xfId="0" applyFont="1" applyFill="1" applyBorder="1"/>
    <xf numFmtId="0" fontId="0" fillId="6" borderId="18" xfId="0" applyFill="1" applyBorder="1"/>
    <xf numFmtId="37" fontId="8" fillId="0" borderId="0" xfId="0" applyNumberFormat="1" applyFont="1" applyAlignment="1">
      <alignment horizontal="left"/>
    </xf>
    <xf numFmtId="37" fontId="0" fillId="8" borderId="6" xfId="0" applyNumberFormat="1" applyFill="1" applyBorder="1"/>
    <xf numFmtId="37" fontId="0" fillId="0" borderId="19" xfId="0" applyNumberFormat="1" applyBorder="1" applyAlignment="1">
      <alignment horizontal="left"/>
    </xf>
    <xf numFmtId="0" fontId="5" fillId="0" borderId="6" xfId="0" applyFont="1" applyBorder="1"/>
    <xf numFmtId="0" fontId="0" fillId="8" borderId="4" xfId="0" applyFill="1" applyBorder="1"/>
    <xf numFmtId="0" fontId="0" fillId="0" borderId="0" xfId="0" applyAlignment="1">
      <alignment vertical="center"/>
    </xf>
    <xf numFmtId="0" fontId="0" fillId="0" borderId="0" xfId="0" applyAlignment="1">
      <alignment horizontal="left" vertical="center"/>
    </xf>
    <xf numFmtId="0" fontId="0" fillId="8" borderId="4" xfId="0" applyFill="1" applyBorder="1" applyAlignment="1">
      <alignment horizontal="left"/>
    </xf>
    <xf numFmtId="37" fontId="0" fillId="0" borderId="19" xfId="0" applyNumberFormat="1" applyBorder="1"/>
    <xf numFmtId="10" fontId="0" fillId="3" borderId="9" xfId="6" applyNumberFormat="1" applyFont="1" applyFill="1" applyBorder="1"/>
    <xf numFmtId="2" fontId="0" fillId="0" borderId="6" xfId="0" applyNumberFormat="1" applyBorder="1"/>
    <xf numFmtId="2" fontId="0" fillId="8" borderId="6" xfId="0" applyNumberFormat="1" applyFill="1" applyBorder="1"/>
    <xf numFmtId="43" fontId="0" fillId="0" borderId="6" xfId="2" applyFont="1" applyBorder="1"/>
    <xf numFmtId="43" fontId="0" fillId="8" borderId="6" xfId="2" applyFont="1" applyFill="1" applyBorder="1"/>
    <xf numFmtId="169" fontId="0" fillId="0" borderId="4" xfId="7" applyNumberFormat="1" applyFont="1" applyBorder="1"/>
    <xf numFmtId="169" fontId="0" fillId="8" borderId="16" xfId="7" applyNumberFormat="1" applyFont="1" applyFill="1" applyBorder="1"/>
    <xf numFmtId="169" fontId="0" fillId="0" borderId="0" xfId="7" applyNumberFormat="1" applyFont="1"/>
    <xf numFmtId="169" fontId="0" fillId="8" borderId="15" xfId="7" applyNumberFormat="1" applyFont="1" applyFill="1" applyBorder="1"/>
    <xf numFmtId="169" fontId="8" fillId="0" borderId="0" xfId="7" applyNumberFormat="1" applyFont="1"/>
    <xf numFmtId="169" fontId="8" fillId="8" borderId="15" xfId="7" applyNumberFormat="1" applyFont="1" applyFill="1" applyBorder="1"/>
    <xf numFmtId="169" fontId="0" fillId="0" borderId="0" xfId="7" applyNumberFormat="1" applyFont="1" applyBorder="1"/>
    <xf numFmtId="169" fontId="2" fillId="0" borderId="10" xfId="7" applyNumberFormat="1" applyFont="1" applyBorder="1"/>
    <xf numFmtId="169" fontId="2" fillId="8" borderId="14" xfId="7" applyNumberFormat="1" applyFont="1" applyFill="1" applyBorder="1"/>
    <xf numFmtId="169" fontId="2" fillId="0" borderId="0" xfId="7" applyNumberFormat="1" applyFont="1"/>
    <xf numFmtId="169" fontId="2" fillId="8" borderId="15" xfId="7" applyNumberFormat="1" applyFont="1" applyFill="1" applyBorder="1"/>
    <xf numFmtId="1" fontId="2" fillId="10" borderId="6" xfId="0" applyNumberFormat="1" applyFont="1" applyFill="1" applyBorder="1" applyAlignment="1" applyProtection="1">
      <alignment horizontal="center"/>
      <protection locked="0"/>
    </xf>
    <xf numFmtId="10" fontId="5" fillId="7" borderId="0" xfId="6" applyNumberFormat="1" applyFont="1" applyFill="1"/>
    <xf numFmtId="10" fontId="0" fillId="8" borderId="15" xfId="6" applyNumberFormat="1" applyFont="1" applyFill="1" applyBorder="1"/>
    <xf numFmtId="10" fontId="3" fillId="0" borderId="0" xfId="6" applyNumberFormat="1" applyFont="1" applyAlignment="1">
      <alignment horizontal="right"/>
    </xf>
    <xf numFmtId="10" fontId="0" fillId="0" borderId="0" xfId="6" applyNumberFormat="1" applyFont="1"/>
    <xf numFmtId="170" fontId="8" fillId="0" borderId="0" xfId="7" applyNumberFormat="1" applyFont="1"/>
    <xf numFmtId="170" fontId="8" fillId="8" borderId="15" xfId="7" applyNumberFormat="1" applyFont="1" applyFill="1" applyBorder="1"/>
    <xf numFmtId="170" fontId="0" fillId="0" borderId="4" xfId="7" applyNumberFormat="1" applyFont="1" applyBorder="1"/>
    <xf numFmtId="170" fontId="0" fillId="8" borderId="16" xfId="7" applyNumberFormat="1" applyFont="1" applyFill="1" applyBorder="1"/>
    <xf numFmtId="170" fontId="0" fillId="0" borderId="0" xfId="7" applyNumberFormat="1" applyFont="1"/>
    <xf numFmtId="170" fontId="0" fillId="8" borderId="15" xfId="7" applyNumberFormat="1" applyFont="1" applyFill="1" applyBorder="1"/>
    <xf numFmtId="170" fontId="0" fillId="0" borderId="0" xfId="7" applyNumberFormat="1" applyFont="1" applyBorder="1"/>
    <xf numFmtId="170" fontId="2" fillId="0" borderId="10" xfId="7" applyNumberFormat="1" applyFont="1" applyBorder="1"/>
    <xf numFmtId="170" fontId="2" fillId="8" borderId="14" xfId="7" applyNumberFormat="1" applyFont="1" applyFill="1" applyBorder="1"/>
    <xf numFmtId="170" fontId="2" fillId="0" borderId="0" xfId="7" applyNumberFormat="1" applyFont="1"/>
    <xf numFmtId="170" fontId="2" fillId="8" borderId="15" xfId="7" applyNumberFormat="1" applyFont="1" applyFill="1" applyBorder="1"/>
    <xf numFmtId="2" fontId="0" fillId="0" borderId="6" xfId="2" applyNumberFormat="1" applyFont="1" applyBorder="1"/>
    <xf numFmtId="2" fontId="0" fillId="8" borderId="6" xfId="2" applyNumberFormat="1" applyFont="1" applyFill="1" applyBorder="1"/>
    <xf numFmtId="10" fontId="5" fillId="10" borderId="6" xfId="6" applyNumberFormat="1" applyFont="1" applyFill="1" applyBorder="1" applyProtection="1">
      <protection locked="0"/>
    </xf>
    <xf numFmtId="37" fontId="8" fillId="5" borderId="6" xfId="0" applyNumberFormat="1" applyFont="1" applyFill="1" applyBorder="1" applyAlignment="1">
      <alignment horizontal="left"/>
    </xf>
    <xf numFmtId="10" fontId="0" fillId="11" borderId="6" xfId="0" applyNumberFormat="1" applyFill="1" applyBorder="1" applyProtection="1">
      <protection locked="0"/>
    </xf>
    <xf numFmtId="37" fontId="0" fillId="11" borderId="6" xfId="0" applyNumberFormat="1" applyFill="1" applyBorder="1" applyProtection="1">
      <protection locked="0"/>
    </xf>
    <xf numFmtId="170" fontId="0" fillId="0" borderId="6" xfId="7" applyNumberFormat="1" applyFont="1" applyBorder="1"/>
    <xf numFmtId="44" fontId="0" fillId="0" borderId="1" xfId="7" applyFont="1" applyBorder="1"/>
    <xf numFmtId="44" fontId="8" fillId="5" borderId="1" xfId="7" applyFont="1" applyFill="1" applyBorder="1"/>
    <xf numFmtId="170" fontId="0" fillId="0" borderId="8" xfId="7" applyNumberFormat="1" applyFont="1" applyBorder="1"/>
    <xf numFmtId="170" fontId="0" fillId="0" borderId="1" xfId="7" applyNumberFormat="1" applyFont="1" applyBorder="1"/>
    <xf numFmtId="170" fontId="0" fillId="0" borderId="5" xfId="7" applyNumberFormat="1" applyFont="1" applyBorder="1"/>
    <xf numFmtId="170" fontId="0" fillId="3" borderId="9" xfId="7" applyNumberFormat="1" applyFont="1" applyFill="1" applyBorder="1"/>
    <xf numFmtId="170" fontId="8" fillId="5" borderId="1" xfId="7" applyNumberFormat="1" applyFont="1" applyFill="1" applyBorder="1"/>
    <xf numFmtId="170" fontId="0" fillId="11" borderId="8" xfId="7" applyNumberFormat="1" applyFont="1" applyFill="1" applyBorder="1" applyProtection="1">
      <protection locked="0"/>
    </xf>
    <xf numFmtId="170" fontId="0" fillId="11" borderId="1" xfId="7" applyNumberFormat="1" applyFont="1" applyFill="1" applyBorder="1" applyProtection="1">
      <protection locked="0"/>
    </xf>
    <xf numFmtId="37" fontId="0" fillId="3" borderId="1" xfId="0" applyNumberFormat="1" applyFill="1" applyBorder="1" applyAlignment="1">
      <alignment horizontal="right"/>
    </xf>
    <xf numFmtId="170" fontId="8" fillId="2" borderId="1" xfId="7" applyNumberFormat="1" applyFont="1" applyFill="1" applyBorder="1"/>
    <xf numFmtId="166" fontId="0" fillId="3" borderId="5" xfId="0" applyNumberFormat="1" applyFill="1" applyBorder="1"/>
    <xf numFmtId="0" fontId="14" fillId="0" borderId="0" xfId="0" applyFont="1" applyAlignment="1">
      <alignment horizontal="right"/>
    </xf>
    <xf numFmtId="44" fontId="0" fillId="0" borderId="1" xfId="7" applyFont="1" applyBorder="1" applyProtection="1"/>
    <xf numFmtId="44" fontId="8" fillId="5" borderId="1" xfId="7" applyFont="1" applyFill="1" applyBorder="1" applyProtection="1"/>
    <xf numFmtId="170" fontId="0" fillId="11" borderId="2" xfId="7" applyNumberFormat="1" applyFont="1" applyFill="1" applyBorder="1" applyProtection="1">
      <protection locked="0"/>
    </xf>
    <xf numFmtId="170" fontId="0" fillId="6" borderId="2" xfId="7" applyNumberFormat="1" applyFont="1" applyFill="1" applyBorder="1"/>
    <xf numFmtId="170" fontId="0" fillId="0" borderId="0" xfId="0" applyNumberFormat="1"/>
    <xf numFmtId="170" fontId="5" fillId="0" borderId="0" xfId="0" applyNumberFormat="1" applyFont="1"/>
    <xf numFmtId="0" fontId="0" fillId="0" borderId="0" xfId="0" applyAlignment="1">
      <alignment horizontal="center" vertical="center"/>
    </xf>
    <xf numFmtId="0" fontId="16" fillId="0" borderId="0" xfId="8" applyFont="1" applyAlignment="1">
      <alignment horizontal="left"/>
    </xf>
    <xf numFmtId="0" fontId="16" fillId="0" borderId="0" xfId="8" applyFont="1" applyAlignment="1">
      <alignment horizontal="center"/>
    </xf>
    <xf numFmtId="0" fontId="17" fillId="0" borderId="0" xfId="8" applyFont="1" applyAlignment="1">
      <alignment horizontal="center"/>
    </xf>
    <xf numFmtId="0" fontId="1" fillId="0" borderId="0" xfId="8"/>
    <xf numFmtId="0" fontId="19" fillId="0" borderId="0" xfId="8" applyFont="1" applyAlignment="1">
      <alignment horizontal="center"/>
    </xf>
    <xf numFmtId="0" fontId="16" fillId="0" borderId="0" xfId="8" applyFont="1" applyAlignment="1">
      <alignment horizontal="center" wrapText="1"/>
    </xf>
    <xf numFmtId="0" fontId="23" fillId="8" borderId="21" xfId="8" applyFont="1" applyFill="1" applyBorder="1" applyAlignment="1">
      <alignment horizontal="center"/>
    </xf>
    <xf numFmtId="0" fontId="15" fillId="0" borderId="22" xfId="8" applyFont="1" applyBorder="1"/>
    <xf numFmtId="0" fontId="15" fillId="8" borderId="22" xfId="8" applyFont="1" applyFill="1" applyBorder="1"/>
    <xf numFmtId="0" fontId="1" fillId="8" borderId="0" xfId="8" applyFill="1"/>
    <xf numFmtId="169" fontId="1" fillId="0" borderId="0" xfId="8" applyNumberFormat="1" applyAlignment="1">
      <alignment horizontal="center"/>
    </xf>
    <xf numFmtId="0" fontId="20" fillId="0" borderId="0" xfId="9" applyFill="1" applyAlignment="1" applyProtection="1">
      <alignment horizontal="center"/>
    </xf>
    <xf numFmtId="0" fontId="15" fillId="8" borderId="23" xfId="8" applyFont="1" applyFill="1" applyBorder="1"/>
    <xf numFmtId="0" fontId="22" fillId="0" borderId="0" xfId="9" applyFont="1" applyFill="1" applyAlignment="1" applyProtection="1">
      <alignment wrapText="1"/>
    </xf>
    <xf numFmtId="0" fontId="18" fillId="0" borderId="0" xfId="8" applyFont="1" applyAlignment="1">
      <alignment wrapText="1"/>
    </xf>
    <xf numFmtId="0" fontId="9" fillId="0" borderId="24" xfId="0" applyFont="1" applyBorder="1" applyAlignment="1">
      <alignment horizontal="center" vertical="center"/>
    </xf>
    <xf numFmtId="0" fontId="10" fillId="0" borderId="24" xfId="0" applyFont="1" applyBorder="1" applyAlignment="1">
      <alignment horizontal="center" vertical="center"/>
    </xf>
    <xf numFmtId="0" fontId="9" fillId="7" borderId="24" xfId="0" applyFont="1" applyFill="1" applyBorder="1" applyAlignment="1">
      <alignment horizontal="center" vertical="center"/>
    </xf>
    <xf numFmtId="170" fontId="0" fillId="3" borderId="6" xfId="7" applyNumberFormat="1" applyFont="1" applyFill="1" applyBorder="1"/>
    <xf numFmtId="0" fontId="10" fillId="0" borderId="6" xfId="0" applyFont="1" applyBorder="1"/>
    <xf numFmtId="0" fontId="0" fillId="11" borderId="6" xfId="0" applyFill="1" applyBorder="1" applyProtection="1">
      <protection locked="0"/>
    </xf>
    <xf numFmtId="170" fontId="0" fillId="11" borderId="6" xfId="7" applyNumberFormat="1" applyFont="1" applyFill="1" applyBorder="1" applyProtection="1">
      <protection locked="0"/>
    </xf>
    <xf numFmtId="14" fontId="10" fillId="11" borderId="0" xfId="0" applyNumberFormat="1" applyFont="1" applyFill="1" applyAlignment="1" applyProtection="1">
      <alignment horizontal="right"/>
      <protection locked="0"/>
    </xf>
    <xf numFmtId="37" fontId="5" fillId="0" borderId="7" xfId="0" applyNumberFormat="1" applyFont="1" applyBorder="1" applyAlignment="1">
      <alignment horizontal="left"/>
    </xf>
    <xf numFmtId="166" fontId="0" fillId="10" borderId="5" xfId="0" applyNumberFormat="1" applyFill="1" applyBorder="1" applyProtection="1">
      <protection locked="0"/>
    </xf>
    <xf numFmtId="44" fontId="0" fillId="11" borderId="1" xfId="7" applyFont="1" applyFill="1" applyBorder="1" applyAlignment="1" applyProtection="1">
      <alignment horizontal="right"/>
      <protection locked="0"/>
    </xf>
    <xf numFmtId="169" fontId="0" fillId="7" borderId="0" xfId="10" applyNumberFormat="1" applyFont="1" applyFill="1" applyAlignment="1">
      <alignment horizontal="center"/>
    </xf>
    <xf numFmtId="169" fontId="0" fillId="8" borderId="0" xfId="10" applyNumberFormat="1" applyFont="1" applyFill="1" applyAlignment="1">
      <alignment horizontal="center"/>
    </xf>
    <xf numFmtId="169" fontId="0" fillId="0" borderId="0" xfId="10" applyNumberFormat="1" applyFont="1" applyAlignment="1">
      <alignment horizontal="center"/>
    </xf>
    <xf numFmtId="0" fontId="15" fillId="8" borderId="20" xfId="8" applyFont="1" applyFill="1" applyBorder="1" applyAlignment="1">
      <alignment horizontal="left"/>
    </xf>
    <xf numFmtId="0" fontId="19" fillId="0" borderId="0" xfId="8" applyFont="1"/>
    <xf numFmtId="0" fontId="1" fillId="8" borderId="20" xfId="8" applyFill="1" applyBorder="1" applyAlignment="1">
      <alignment horizontal="left" vertical="center"/>
    </xf>
    <xf numFmtId="0" fontId="15" fillId="7" borderId="22" xfId="8" applyFont="1" applyFill="1" applyBorder="1"/>
    <xf numFmtId="37" fontId="8" fillId="4" borderId="1" xfId="0" applyNumberFormat="1" applyFont="1" applyFill="1" applyBorder="1" applyAlignment="1">
      <alignment vertical="center"/>
    </xf>
    <xf numFmtId="37" fontId="5" fillId="4" borderId="1" xfId="0" applyNumberFormat="1" applyFont="1" applyFill="1" applyBorder="1" applyAlignment="1">
      <alignment vertical="center" wrapText="1"/>
    </xf>
    <xf numFmtId="37" fontId="5" fillId="4" borderId="1" xfId="0" applyNumberFormat="1" applyFont="1" applyFill="1" applyBorder="1" applyAlignment="1">
      <alignment horizontal="left" vertical="center" wrapText="1"/>
    </xf>
    <xf numFmtId="37" fontId="0" fillId="4" borderId="1" xfId="0" applyNumberFormat="1" applyFill="1" applyBorder="1" applyAlignment="1">
      <alignment horizontal="right" vertical="center"/>
    </xf>
    <xf numFmtId="37" fontId="0" fillId="4" borderId="1" xfId="0" applyNumberFormat="1" applyFill="1" applyBorder="1" applyAlignment="1">
      <alignment horizontal="left" vertical="center"/>
    </xf>
    <xf numFmtId="37" fontId="5" fillId="0" borderId="25" xfId="0" applyNumberFormat="1" applyFont="1" applyBorder="1" applyAlignment="1">
      <alignment horizontal="left"/>
    </xf>
    <xf numFmtId="37" fontId="0" fillId="3" borderId="1" xfId="0" applyNumberFormat="1" applyFill="1" applyBorder="1"/>
    <xf numFmtId="37" fontId="5" fillId="3" borderId="1" xfId="0" applyNumberFormat="1" applyFont="1" applyFill="1" applyBorder="1" applyAlignment="1">
      <alignment horizontal="center"/>
    </xf>
    <xf numFmtId="37" fontId="5" fillId="3" borderId="8" xfId="0" applyNumberFormat="1" applyFont="1" applyFill="1" applyBorder="1" applyAlignment="1">
      <alignment horizontal="center"/>
    </xf>
    <xf numFmtId="37" fontId="5" fillId="4" borderId="1" xfId="0" applyNumberFormat="1" applyFont="1" applyFill="1" applyBorder="1" applyAlignment="1">
      <alignment horizontal="right" vertical="center"/>
    </xf>
    <xf numFmtId="37" fontId="5" fillId="4" borderId="19" xfId="0" applyNumberFormat="1" applyFont="1" applyFill="1" applyBorder="1" applyAlignment="1">
      <alignment vertical="center"/>
    </xf>
    <xf numFmtId="37" fontId="8" fillId="4" borderId="2" xfId="0" applyNumberFormat="1" applyFont="1" applyFill="1" applyBorder="1" applyAlignment="1">
      <alignment vertical="center"/>
    </xf>
    <xf numFmtId="170" fontId="0" fillId="3" borderId="1" xfId="7" applyNumberFormat="1" applyFont="1" applyFill="1" applyBorder="1" applyProtection="1"/>
    <xf numFmtId="170" fontId="0" fillId="3" borderId="1" xfId="7" applyNumberFormat="1" applyFont="1" applyFill="1" applyBorder="1"/>
    <xf numFmtId="170" fontId="0" fillId="3" borderId="7" xfId="7" applyNumberFormat="1" applyFont="1" applyFill="1" applyBorder="1"/>
    <xf numFmtId="44" fontId="0" fillId="3" borderId="1" xfId="7" applyFont="1" applyFill="1" applyBorder="1" applyAlignment="1" applyProtection="1">
      <alignment horizontal="right"/>
    </xf>
    <xf numFmtId="37" fontId="0" fillId="11" borderId="25" xfId="0" applyNumberFormat="1" applyFill="1" applyBorder="1" applyProtection="1">
      <protection locked="0"/>
    </xf>
    <xf numFmtId="37" fontId="0" fillId="3" borderId="9" xfId="0" applyNumberFormat="1" applyFill="1" applyBorder="1" applyAlignment="1">
      <alignment horizontal="right"/>
    </xf>
    <xf numFmtId="0" fontId="10" fillId="0" borderId="13" xfId="0" applyFont="1" applyBorder="1" applyAlignment="1">
      <alignment vertical="center"/>
    </xf>
    <xf numFmtId="1" fontId="10" fillId="3" borderId="6" xfId="0" applyNumberFormat="1" applyFont="1" applyFill="1" applyBorder="1"/>
    <xf numFmtId="49" fontId="0" fillId="0" borderId="0" xfId="0" applyNumberFormat="1"/>
    <xf numFmtId="37" fontId="0" fillId="12" borderId="5" xfId="0" applyNumberFormat="1" applyFill="1" applyBorder="1" applyAlignment="1" applyProtection="1">
      <alignment horizontal="left"/>
      <protection locked="0"/>
    </xf>
    <xf numFmtId="37" fontId="0" fillId="12" borderId="6" xfId="0" applyNumberFormat="1" applyFill="1" applyBorder="1" applyAlignment="1" applyProtection="1">
      <alignment horizontal="left"/>
      <protection locked="0"/>
    </xf>
    <xf numFmtId="0" fontId="0" fillId="13" borderId="0" xfId="0" applyFill="1"/>
    <xf numFmtId="0" fontId="26" fillId="13" borderId="0" xfId="0" applyFont="1" applyFill="1" applyAlignment="1">
      <alignment horizontal="center" vertical="center" wrapText="1"/>
    </xf>
    <xf numFmtId="170" fontId="5" fillId="11" borderId="2" xfId="7" applyNumberFormat="1" applyFont="1" applyFill="1" applyBorder="1" applyProtection="1">
      <protection locked="0"/>
    </xf>
    <xf numFmtId="0" fontId="9" fillId="0" borderId="29" xfId="0" applyFont="1" applyBorder="1"/>
    <xf numFmtId="0" fontId="9" fillId="0" borderId="30" xfId="0" applyFont="1" applyBorder="1"/>
    <xf numFmtId="0" fontId="10" fillId="0" borderId="30" xfId="0" applyFont="1" applyBorder="1"/>
    <xf numFmtId="0" fontId="10" fillId="0" borderId="31" xfId="0" applyFont="1" applyBorder="1" applyAlignment="1">
      <alignment vertical="center"/>
    </xf>
    <xf numFmtId="0" fontId="9" fillId="11" borderId="6" xfId="0" applyFont="1" applyFill="1" applyBorder="1" applyAlignment="1" applyProtection="1">
      <alignment horizontal="right"/>
      <protection locked="0"/>
    </xf>
    <xf numFmtId="0" fontId="9" fillId="11" borderId="6" xfId="0" applyFont="1" applyFill="1" applyBorder="1" applyAlignment="1" applyProtection="1">
      <alignment horizontal="right" wrapText="1"/>
      <protection locked="0"/>
    </xf>
    <xf numFmtId="0" fontId="10" fillId="11" borderId="6" xfId="0" applyFont="1" applyFill="1" applyBorder="1" applyAlignment="1" applyProtection="1">
      <alignment horizontal="right"/>
      <protection locked="0"/>
    </xf>
    <xf numFmtId="0" fontId="10" fillId="12" borderId="6" xfId="0" applyFont="1" applyFill="1" applyBorder="1" applyAlignment="1" applyProtection="1">
      <alignment horizontal="right"/>
      <protection locked="0"/>
    </xf>
    <xf numFmtId="1" fontId="9" fillId="11" borderId="6" xfId="0" applyNumberFormat="1" applyFont="1" applyFill="1" applyBorder="1" applyAlignment="1" applyProtection="1">
      <alignment horizontal="right"/>
      <protection locked="0"/>
    </xf>
    <xf numFmtId="168" fontId="10" fillId="3" borderId="6" xfId="2" applyNumberFormat="1" applyFont="1" applyFill="1" applyBorder="1" applyProtection="1"/>
    <xf numFmtId="37" fontId="10" fillId="3" borderId="6" xfId="2" applyNumberFormat="1" applyFont="1" applyFill="1" applyBorder="1" applyAlignment="1" applyProtection="1">
      <alignment horizontal="right"/>
    </xf>
    <xf numFmtId="168" fontId="10" fillId="11" borderId="6" xfId="2" applyNumberFormat="1" applyFont="1" applyFill="1" applyBorder="1" applyAlignment="1" applyProtection="1">
      <alignment horizontal="right"/>
      <protection locked="0"/>
    </xf>
    <xf numFmtId="1" fontId="10" fillId="11" borderId="6" xfId="0" applyNumberFormat="1" applyFont="1" applyFill="1" applyBorder="1" applyProtection="1">
      <protection locked="0"/>
    </xf>
    <xf numFmtId="1" fontId="10" fillId="12" borderId="6" xfId="0" applyNumberFormat="1" applyFont="1" applyFill="1" applyBorder="1" applyAlignment="1" applyProtection="1">
      <alignment horizontal="right" vertical="center" wrapText="1"/>
      <protection locked="0"/>
    </xf>
    <xf numFmtId="0" fontId="0" fillId="7" borderId="0" xfId="0" applyFill="1"/>
    <xf numFmtId="0" fontId="3" fillId="0" borderId="0" xfId="0" applyFont="1"/>
    <xf numFmtId="0" fontId="26" fillId="7" borderId="0" xfId="0" applyFont="1" applyFill="1" applyAlignment="1">
      <alignment horizontal="center" vertical="center" wrapText="1"/>
    </xf>
    <xf numFmtId="0" fontId="28" fillId="14" borderId="32" xfId="0" applyFont="1" applyFill="1" applyBorder="1" applyAlignment="1">
      <alignment horizontal="left" vertical="top" wrapText="1"/>
    </xf>
    <xf numFmtId="0" fontId="28" fillId="14" borderId="10" xfId="0" applyFont="1" applyFill="1" applyBorder="1" applyAlignment="1">
      <alignment horizontal="left" vertical="top" wrapText="1"/>
    </xf>
    <xf numFmtId="0" fontId="28" fillId="14" borderId="33" xfId="0" applyFont="1" applyFill="1" applyBorder="1" applyAlignment="1">
      <alignment horizontal="left" vertical="top" wrapText="1"/>
    </xf>
    <xf numFmtId="0" fontId="28" fillId="14" borderId="34" xfId="0" applyFont="1" applyFill="1" applyBorder="1" applyAlignment="1">
      <alignment horizontal="left" vertical="top" wrapText="1"/>
    </xf>
    <xf numFmtId="0" fontId="28" fillId="14" borderId="0" xfId="0" applyFont="1" applyFill="1" applyAlignment="1">
      <alignment horizontal="left" vertical="top" wrapText="1"/>
    </xf>
    <xf numFmtId="0" fontId="28" fillId="14" borderId="35" xfId="0" applyFont="1" applyFill="1" applyBorder="1" applyAlignment="1">
      <alignment horizontal="left" vertical="top" wrapText="1"/>
    </xf>
    <xf numFmtId="0" fontId="28" fillId="14" borderId="36" xfId="0" applyFont="1" applyFill="1" applyBorder="1" applyAlignment="1">
      <alignment horizontal="left" vertical="top" wrapText="1"/>
    </xf>
    <xf numFmtId="0" fontId="28" fillId="14" borderId="4" xfId="0" applyFont="1" applyFill="1" applyBorder="1" applyAlignment="1">
      <alignment horizontal="left" vertical="top" wrapText="1"/>
    </xf>
    <xf numFmtId="0" fontId="28" fillId="14" borderId="37" xfId="0" applyFont="1" applyFill="1" applyBorder="1" applyAlignment="1">
      <alignment horizontal="left" vertical="top" wrapText="1"/>
    </xf>
    <xf numFmtId="0" fontId="2" fillId="0" borderId="0" xfId="0" applyFont="1" applyAlignment="1">
      <alignment horizontal="center" vertical="center" wrapText="1"/>
    </xf>
    <xf numFmtId="0" fontId="8" fillId="0" borderId="4" xfId="0" applyFont="1" applyBorder="1" applyAlignment="1">
      <alignment horizontal="center" vertical="center" wrapText="1"/>
    </xf>
    <xf numFmtId="0" fontId="8" fillId="0" borderId="0" xfId="0" applyFont="1" applyAlignment="1">
      <alignment horizontal="center" vertical="center"/>
    </xf>
    <xf numFmtId="0" fontId="8" fillId="0" borderId="4" xfId="0" applyFont="1" applyBorder="1" applyAlignment="1">
      <alignment horizontal="center" vertical="center"/>
    </xf>
    <xf numFmtId="0" fontId="8" fillId="0" borderId="0" xfId="0" applyFont="1" applyAlignment="1">
      <alignment horizontal="center" vertical="center" wrapText="1"/>
    </xf>
    <xf numFmtId="37" fontId="5" fillId="0" borderId="26" xfId="0" applyNumberFormat="1" applyFont="1" applyBorder="1" applyAlignment="1">
      <alignment horizontal="left"/>
    </xf>
    <xf numFmtId="37" fontId="5" fillId="0" borderId="27" xfId="0" applyNumberFormat="1" applyFont="1" applyBorder="1" applyAlignment="1">
      <alignment horizontal="left"/>
    </xf>
    <xf numFmtId="37" fontId="5" fillId="0" borderId="28" xfId="0" applyNumberFormat="1" applyFont="1" applyBorder="1" applyAlignment="1">
      <alignment horizontal="left"/>
    </xf>
    <xf numFmtId="37" fontId="8" fillId="4" borderId="17" xfId="0" applyNumberFormat="1" applyFont="1" applyFill="1" applyBorder="1" applyAlignment="1">
      <alignment horizontal="left"/>
    </xf>
    <xf numFmtId="37" fontId="8" fillId="4" borderId="24" xfId="0" applyNumberFormat="1" applyFont="1" applyFill="1" applyBorder="1" applyAlignment="1">
      <alignment horizontal="left"/>
    </xf>
    <xf numFmtId="37" fontId="8" fillId="4" borderId="18" xfId="0" applyNumberFormat="1" applyFont="1" applyFill="1" applyBorder="1" applyAlignment="1">
      <alignment horizontal="left"/>
    </xf>
    <xf numFmtId="37" fontId="0" fillId="0" borderId="17" xfId="0" applyNumberFormat="1" applyBorder="1" applyAlignment="1">
      <alignment horizontal="left"/>
    </xf>
    <xf numFmtId="37" fontId="0" fillId="0" borderId="24" xfId="0" applyNumberFormat="1" applyBorder="1" applyAlignment="1">
      <alignment horizontal="left"/>
    </xf>
    <xf numFmtId="37" fontId="0" fillId="0" borderId="18" xfId="0" applyNumberFormat="1" applyBorder="1" applyAlignment="1">
      <alignment horizontal="left"/>
    </xf>
    <xf numFmtId="37" fontId="0" fillId="3" borderId="26" xfId="0" applyNumberFormat="1" applyFill="1" applyBorder="1" applyAlignment="1">
      <alignment horizontal="left"/>
    </xf>
    <xf numFmtId="37" fontId="0" fillId="3" borderId="27" xfId="0" applyNumberFormat="1" applyFill="1" applyBorder="1" applyAlignment="1">
      <alignment horizontal="left"/>
    </xf>
    <xf numFmtId="37" fontId="0" fillId="3" borderId="28" xfId="0" applyNumberFormat="1" applyFill="1" applyBorder="1" applyAlignment="1">
      <alignment horizontal="left"/>
    </xf>
    <xf numFmtId="37" fontId="8" fillId="5" borderId="2" xfId="0" applyNumberFormat="1" applyFont="1" applyFill="1" applyBorder="1" applyAlignment="1">
      <alignment horizontal="left"/>
    </xf>
    <xf numFmtId="37" fontId="8" fillId="5" borderId="3" xfId="0" applyNumberFormat="1" applyFont="1" applyFill="1" applyBorder="1" applyAlignment="1">
      <alignment horizontal="left"/>
    </xf>
    <xf numFmtId="37" fontId="8" fillId="5" borderId="19" xfId="0" applyNumberFormat="1" applyFont="1" applyFill="1" applyBorder="1" applyAlignment="1">
      <alignment horizontal="left"/>
    </xf>
    <xf numFmtId="37" fontId="5" fillId="0" borderId="2" xfId="0" applyNumberFormat="1" applyFont="1" applyBorder="1" applyAlignment="1">
      <alignment horizontal="right"/>
    </xf>
    <xf numFmtId="37" fontId="5" fillId="0" borderId="19" xfId="0" applyNumberFormat="1" applyFont="1" applyBorder="1" applyAlignment="1">
      <alignment horizontal="right"/>
    </xf>
    <xf numFmtId="0" fontId="18" fillId="0" borderId="0" xfId="8" applyFont="1" applyAlignment="1">
      <alignment horizontal="center" wrapText="1"/>
    </xf>
    <xf numFmtId="0" fontId="24" fillId="0" borderId="0" xfId="8" applyFont="1" applyAlignment="1">
      <alignment horizontal="center" wrapText="1"/>
    </xf>
    <xf numFmtId="0" fontId="19" fillId="0" borderId="0" xfId="8" applyFont="1" applyAlignment="1">
      <alignment horizontal="center"/>
    </xf>
    <xf numFmtId="0" fontId="16" fillId="0" borderId="0" xfId="8" applyFont="1" applyAlignment="1">
      <alignment horizontal="center" wrapText="1"/>
    </xf>
    <xf numFmtId="0" fontId="20" fillId="0" borderId="0" xfId="9" applyFill="1" applyAlignment="1" applyProtection="1">
      <alignment horizontal="center"/>
    </xf>
    <xf numFmtId="0" fontId="21" fillId="0" borderId="0" xfId="9" applyFont="1" applyFill="1" applyAlignment="1" applyProtection="1">
      <alignment horizontal="left" wrapText="1"/>
    </xf>
    <xf numFmtId="0" fontId="0" fillId="0" borderId="0" xfId="0" applyProtection="1">
      <protection hidden="1"/>
    </xf>
  </cellXfs>
  <cellStyles count="11">
    <cellStyle name="Borrower" xfId="1" xr:uid="{00000000-0005-0000-0000-000000000000}"/>
    <cellStyle name="Comma" xfId="2" builtinId="3"/>
    <cellStyle name="Currency" xfId="7" builtinId="4"/>
    <cellStyle name="Currency 2" xfId="10" xr:uid="{E9535A41-CCC9-4CB1-8825-25D98548F61E}"/>
    <cellStyle name="Dollar" xfId="3" xr:uid="{00000000-0005-0000-0000-000002000000}"/>
    <cellStyle name="Hyperlink" xfId="9" builtinId="8"/>
    <cellStyle name="Input" xfId="4" builtinId="20" customBuiltin="1"/>
    <cellStyle name="Items" xfId="5" xr:uid="{00000000-0005-0000-0000-000004000000}"/>
    <cellStyle name="Normal" xfId="0" builtinId="0"/>
    <cellStyle name="Normal 2" xfId="8" xr:uid="{7565D12E-1876-4B54-AB9D-B6CECC8CBB85}"/>
    <cellStyle name="Percent" xfId="6" builtinId="5"/>
  </cellStyles>
  <dxfs count="35">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b val="0"/>
        <i val="0"/>
        <strike val="0"/>
        <condense val="0"/>
        <extend val="0"/>
        <outline val="0"/>
        <shadow val="0"/>
        <u val="none"/>
        <vertAlign val="baseline"/>
        <sz val="11"/>
        <color theme="1"/>
        <name val="Calibri"/>
        <family val="2"/>
        <scheme val="minor"/>
      </font>
      <numFmt numFmtId="169" formatCode="&quot;$&quot;#,##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9" formatCode="&quot;$&quot;#,##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9" formatCode="&quot;$&quot;#,##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9" formatCode="&quot;$&quot;#,##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9" formatCode="&quot;$&quot;#,##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9" formatCode="&quot;$&quot;#,##0"/>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auto="1"/>
        </patternFill>
      </fill>
      <border diagonalUp="0" diagonalDown="0" outline="0">
        <left/>
        <right/>
        <top style="hair">
          <color indexed="64"/>
        </top>
        <bottom style="hair">
          <color indexed="64"/>
        </bottom>
      </border>
    </dxf>
    <dxf>
      <border outline="0">
        <left style="hair">
          <color indexed="64"/>
        </left>
        <top style="hair">
          <color indexed="64"/>
        </top>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dxf>
    <dxf>
      <border outline="0">
        <bottom style="hair">
          <color indexed="64"/>
        </bottom>
      </border>
    </dxf>
    <dxf>
      <font>
        <b/>
        <i val="0"/>
        <strike val="0"/>
        <condense val="0"/>
        <extend val="0"/>
        <outline val="0"/>
        <shadow val="0"/>
        <u/>
        <vertAlign val="baseline"/>
        <sz val="11"/>
        <color theme="1"/>
        <name val="Calibri"/>
        <family val="2"/>
        <scheme val="minor"/>
      </font>
      <fill>
        <patternFill patternType="solid">
          <fgColor indexed="64"/>
          <bgColor theme="0" tint="-0.14999847407452621"/>
        </patternFill>
      </fill>
      <alignment horizontal="center" vertical="bottom" textRotation="0" wrapText="0" indent="0" justifyLastLine="0" shrinkToFit="0" readingOrder="0"/>
      <border diagonalUp="0" diagonalDown="0" outline="0">
        <left style="hair">
          <color indexed="64"/>
        </left>
        <right style="hair">
          <color indexed="64"/>
        </right>
        <top/>
        <bottom/>
      </border>
    </dxf>
    <dxf>
      <font>
        <b val="0"/>
        <i val="0"/>
        <strike val="0"/>
        <condense val="0"/>
        <extend val="0"/>
        <outline val="0"/>
        <shadow val="0"/>
        <u val="none"/>
        <vertAlign val="baseline"/>
        <sz val="11"/>
        <color theme="1"/>
        <name val="Calibri"/>
        <family val="2"/>
        <scheme val="minor"/>
      </font>
      <numFmt numFmtId="169" formatCode="&quot;$&quot;#,##0"/>
      <fill>
        <patternFill patternType="solid">
          <fgColor indexed="64"/>
          <bgColor theme="0" tint="-0.14999847407452621"/>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9" formatCode="&quot;$&quot;#,##0"/>
      <fill>
        <patternFill patternType="solid">
          <fgColor indexed="64"/>
          <bgColor theme="0" tint="-0.14999847407452621"/>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9" formatCode="&quot;$&quot;#,##0"/>
      <fill>
        <patternFill patternType="solid">
          <fgColor indexed="64"/>
          <bgColor theme="0" tint="-0.14999847407452621"/>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9" formatCode="&quot;$&quot;#,##0"/>
      <fill>
        <patternFill patternType="solid">
          <fgColor indexed="64"/>
          <bgColor theme="0" tint="-0.14999847407452621"/>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9" formatCode="&quot;$&quot;#,##0"/>
      <fill>
        <patternFill patternType="solid">
          <fgColor indexed="64"/>
          <bgColor theme="0" tint="-0.14999847407452621"/>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9" formatCode="&quot;$&quot;#,##0"/>
      <fill>
        <patternFill patternType="solid">
          <fgColor indexed="64"/>
          <bgColor theme="0" tint="-0.14999847407452621"/>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9" formatCode="&quot;$&quot;#,##0"/>
      <fill>
        <patternFill patternType="solid">
          <fgColor indexed="64"/>
          <bgColor theme="0" tint="-0.14999847407452621"/>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9" formatCode="&quot;$&quot;#,##0"/>
      <fill>
        <patternFill patternType="solid">
          <fgColor indexed="64"/>
          <bgColor theme="0" tint="-0.14999847407452621"/>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border diagonalUp="0" diagonalDown="0" outline="0">
        <left/>
        <right/>
        <top style="hair">
          <color indexed="64"/>
        </top>
        <bottom style="hair">
          <color indexed="64"/>
        </bottom>
      </border>
    </dxf>
    <dxf>
      <border outline="0">
        <left style="hair">
          <color indexed="64"/>
        </left>
        <top style="hair">
          <color indexed="64"/>
        </top>
      </border>
    </dxf>
    <dxf>
      <font>
        <b val="0"/>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dxf>
    <dxf>
      <border outline="0">
        <bottom style="hair">
          <color indexed="64"/>
        </bottom>
      </border>
    </dxf>
    <dxf>
      <font>
        <b/>
        <i val="0"/>
        <strike val="0"/>
        <condense val="0"/>
        <extend val="0"/>
        <outline val="0"/>
        <shadow val="0"/>
        <u/>
        <vertAlign val="baseline"/>
        <sz val="11"/>
        <color theme="1"/>
        <name val="Calibri"/>
        <family val="2"/>
        <scheme val="minor"/>
      </font>
      <fill>
        <patternFill patternType="solid">
          <fgColor indexed="64"/>
          <bgColor theme="0" tint="-0.14999847407452621"/>
        </patternFill>
      </fill>
      <alignment horizontal="center" vertical="bottom" textRotation="0" wrapText="0" indent="0" justifyLastLine="0" shrinkToFit="0" readingOrder="0"/>
      <border diagonalUp="0" diagonalDown="0" outline="0">
        <left style="hair">
          <color indexed="64"/>
        </left>
        <right style="hair">
          <color indexed="64"/>
        </right>
        <top/>
        <bottom/>
      </border>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257175</xdr:colOff>
      <xdr:row>0</xdr:row>
      <xdr:rowOff>57150</xdr:rowOff>
    </xdr:from>
    <xdr:to>
      <xdr:col>1</xdr:col>
      <xdr:colOff>726661</xdr:colOff>
      <xdr:row>0</xdr:row>
      <xdr:rowOff>1062696</xdr:rowOff>
    </xdr:to>
    <xdr:pic>
      <xdr:nvPicPr>
        <xdr:cNvPr id="2" name="Picture 1">
          <a:extLst>
            <a:ext uri="{FF2B5EF4-FFF2-40B4-BE49-F238E27FC236}">
              <a16:creationId xmlns:a16="http://schemas.microsoft.com/office/drawing/2014/main" id="{BB6E9B03-B992-DFC7-D7F5-9276ED9CD704}"/>
            </a:ext>
          </a:extLst>
        </xdr:cNvPr>
        <xdr:cNvPicPr>
          <a:picLocks noChangeAspect="1"/>
        </xdr:cNvPicPr>
      </xdr:nvPicPr>
      <xdr:blipFill>
        <a:blip xmlns:r="http://schemas.openxmlformats.org/officeDocument/2006/relationships" r:embed="rId1"/>
        <a:stretch>
          <a:fillRect/>
        </a:stretch>
      </xdr:blipFill>
      <xdr:spPr>
        <a:xfrm>
          <a:off x="257175" y="57150"/>
          <a:ext cx="1079086" cy="999831"/>
        </a:xfrm>
        <a:prstGeom prst="rect">
          <a:avLst/>
        </a:prstGeom>
      </xdr:spPr>
    </xdr:pic>
    <xdr:clientData/>
  </xdr:twoCellAnchor>
  <xdr:twoCellAnchor editAs="oneCell">
    <xdr:from>
      <xdr:col>11</xdr:col>
      <xdr:colOff>133350</xdr:colOff>
      <xdr:row>0</xdr:row>
      <xdr:rowOff>307986</xdr:rowOff>
    </xdr:from>
    <xdr:to>
      <xdr:col>13</xdr:col>
      <xdr:colOff>228294</xdr:colOff>
      <xdr:row>0</xdr:row>
      <xdr:rowOff>872399</xdr:rowOff>
    </xdr:to>
    <xdr:pic>
      <xdr:nvPicPr>
        <xdr:cNvPr id="3" name="Picture 2">
          <a:extLst>
            <a:ext uri="{FF2B5EF4-FFF2-40B4-BE49-F238E27FC236}">
              <a16:creationId xmlns:a16="http://schemas.microsoft.com/office/drawing/2014/main" id="{3F5BF44E-B2CC-DBF5-671C-D22C99D28C23}"/>
            </a:ext>
          </a:extLst>
        </xdr:cNvPr>
        <xdr:cNvPicPr>
          <a:picLocks noChangeAspect="1"/>
        </xdr:cNvPicPr>
      </xdr:nvPicPr>
      <xdr:blipFill>
        <a:blip xmlns:r="http://schemas.openxmlformats.org/officeDocument/2006/relationships" r:embed="rId2"/>
        <a:stretch>
          <a:fillRect/>
        </a:stretch>
      </xdr:blipFill>
      <xdr:spPr>
        <a:xfrm>
          <a:off x="10363200" y="307986"/>
          <a:ext cx="1857069" cy="5491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50800</xdr:colOff>
      <xdr:row>0</xdr:row>
      <xdr:rowOff>107950</xdr:rowOff>
    </xdr:from>
    <xdr:ext cx="1616203" cy="1460886"/>
    <xdr:pic>
      <xdr:nvPicPr>
        <xdr:cNvPr id="2" name="Picture 1">
          <a:extLst>
            <a:ext uri="{FF2B5EF4-FFF2-40B4-BE49-F238E27FC236}">
              <a16:creationId xmlns:a16="http://schemas.microsoft.com/office/drawing/2014/main" id="{FCC6CB86-DA6F-47FA-862F-6C982E506B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95" y="109855"/>
          <a:ext cx="1616203" cy="1460886"/>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69273</xdr:rowOff>
    </xdr:from>
    <xdr:to>
      <xdr:col>1</xdr:col>
      <xdr:colOff>28684</xdr:colOff>
      <xdr:row>5</xdr:row>
      <xdr:rowOff>246610</xdr:rowOff>
    </xdr:to>
    <xdr:pic>
      <xdr:nvPicPr>
        <xdr:cNvPr id="2" name="Picture 1">
          <a:extLst>
            <a:ext uri="{FF2B5EF4-FFF2-40B4-BE49-F238E27FC236}">
              <a16:creationId xmlns:a16="http://schemas.microsoft.com/office/drawing/2014/main" id="{DA3ADD35-3D1F-42F1-B122-21A405BA9E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1178"/>
          <a:ext cx="1609834" cy="144416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8D28D58-F603-48AC-B7BE-888386D6066B}" name="Table5" displayName="Table5" ref="A10:I46" totalsRowShown="0" headerRowDxfId="34" dataDxfId="32" headerRowBorderDxfId="33" tableBorderDxfId="31" dataCellStyle="Currency">
  <autoFilter ref="A10:I46" xr:uid="{5B7F8E5F-F585-4472-933A-62B622F5B0CF}"/>
  <tableColumns count="9">
    <tableColumn id="1" xr3:uid="{1EF842F0-8F68-4D53-B6EA-04171C4F8F9F}" name="County" dataDxfId="30"/>
    <tableColumn id="2" xr3:uid="{51BAEBCD-D0BA-4140-B440-45AE19EC85F8}" name="1 Pers" dataDxfId="29" dataCellStyle="Currency"/>
    <tableColumn id="3" xr3:uid="{B6AA2B1C-B39F-4AFB-8BFB-D38951689BBF}" name="2 Pers" dataDxfId="28" dataCellStyle="Currency"/>
    <tableColumn id="4" xr3:uid="{D270D423-771F-478D-9ABC-F81A182329B5}" name="3 Pers" dataDxfId="27" dataCellStyle="Currency"/>
    <tableColumn id="5" xr3:uid="{6E55146B-9F00-4607-B6C2-40663B379822}" name="4 Pers" dataDxfId="26" dataCellStyle="Currency"/>
    <tableColumn id="6" xr3:uid="{AAD517D1-F898-48F2-97D3-7F958570E3C3}" name="5 Pers" dataDxfId="25" dataCellStyle="Currency"/>
    <tableColumn id="7" xr3:uid="{CA1BFBEF-0B7C-4E16-ADFE-46462506B95B}" name="6 Pers" dataDxfId="24" dataCellStyle="Currency"/>
    <tableColumn id="8" xr3:uid="{1F1CE248-CD5A-487F-A2DF-36588A9E3224}" name="7 Pers" dataDxfId="23" dataCellStyle="Currency"/>
    <tableColumn id="9" xr3:uid="{97793512-8D53-4B18-BAB8-952F8BD694D4}" name="8 Pers" dataDxfId="22" dataCellStyle="Currency"/>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B366D5E-99C9-46D6-9883-F43E41D71A66}" name="Table2" displayName="Table2" ref="A8:G44" totalsRowShown="0" headerRowDxfId="21" dataDxfId="19" headerRowBorderDxfId="20" tableBorderDxfId="18" dataCellStyle="Currency">
  <tableColumns count="7">
    <tableColumn id="1" xr3:uid="{1E1EE993-BD14-469C-8977-FC3486A57875}" name="County" dataDxfId="17"/>
    <tableColumn id="2" xr3:uid="{2E229C9A-57C3-4803-A2BF-B3A7BE9F6842}" name="Efficiency" dataDxfId="16" dataCellStyle="Currency">
      <calculatedColumnFormula>ROUNDDOWN((('120 AMI Income Limit'!$B11/12)*0.3),0)</calculatedColumnFormula>
    </tableColumn>
    <tableColumn id="3" xr3:uid="{92AFD2E7-B64B-4C9B-BD9F-C6CB5B2BC451}" name="1 Bedroom" dataDxfId="15" dataCellStyle="Currency">
      <calculatedColumnFormula>ROUNDDOWN((((('120 AMI Income Limit'!$B11+'120 AMI Income Limit'!$C11)/2)/12)*0.3),0)</calculatedColumnFormula>
    </tableColumn>
    <tableColumn id="4" xr3:uid="{A2091921-023C-4994-B66A-8B96A54CE110}" name="2 Bedroom" dataDxfId="14" dataCellStyle="Currency">
      <calculatedColumnFormula>ROUNDDOWN((('120 AMI Income Limit'!$C11/12)*0.3),0)</calculatedColumnFormula>
    </tableColumn>
    <tableColumn id="5" xr3:uid="{F0BA270B-3F94-4BD1-81DA-DA5BFCD07F48}" name="3 Bedroom" dataDxfId="13" dataCellStyle="Currency">
      <calculatedColumnFormula>ROUNDDOWN((((('120 AMI Income Limit'!$E11+'120 AMI Income Limit'!$F11)/2)/12)*0.3),0)</calculatedColumnFormula>
    </tableColumn>
    <tableColumn id="6" xr3:uid="{72AA6A64-0C09-4583-A0AF-F43091459F1C}" name="4 Bedroom" dataDxfId="12" dataCellStyle="Currency">
      <calculatedColumnFormula>ROUNDDOWN((('120 AMI Income Limit'!$G11/12)*0.3),0)</calculatedColumnFormula>
    </tableColumn>
    <tableColumn id="7" xr3:uid="{050466F2-897A-4F90-8EA2-15F4D361D13B}" name="5 Bedroom" dataDxfId="11" dataCellStyle="Currency">
      <calculatedColumnFormula>ROUNDDOWN((((('120 AMI Income Limit'!$H11+'120 AMI Income Limit'!$I11)/2)/12)*0.3),0)</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RCA">
      <a:dk1>
        <a:sysClr val="windowText" lastClr="000000"/>
      </a:dk1>
      <a:lt1>
        <a:sysClr val="window" lastClr="FFFFFF"/>
      </a:lt1>
      <a:dk2>
        <a:srgbClr val="0E2841"/>
      </a:dk2>
      <a:lt2>
        <a:srgbClr val="E8E8E8"/>
      </a:lt2>
      <a:accent1>
        <a:srgbClr val="00BBC4"/>
      </a:accent1>
      <a:accent2>
        <a:srgbClr val="E79B55"/>
      </a:accent2>
      <a:accent3>
        <a:srgbClr val="2D5271"/>
      </a:accent3>
      <a:accent4>
        <a:srgbClr val="466C43"/>
      </a:accent4>
      <a:accent5>
        <a:srgbClr val="BF9969"/>
      </a:accent5>
      <a:accent6>
        <a:srgbClr val="9BC980"/>
      </a:accent6>
      <a:hlink>
        <a:srgbClr val="466C43"/>
      </a:hlink>
      <a:folHlink>
        <a:srgbClr val="9BC9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79998168889431442"/>
  </sheetPr>
  <dimension ref="B1:U20"/>
  <sheetViews>
    <sheetView tabSelected="1" workbookViewId="0">
      <selection activeCell="D14" sqref="D14"/>
    </sheetView>
  </sheetViews>
  <sheetFormatPr defaultRowHeight="12.75" x14ac:dyDescent="0.2"/>
  <cols>
    <col min="2" max="2" width="24" customWidth="1"/>
    <col min="3" max="3" width="6.42578125" customWidth="1"/>
    <col min="4" max="4" width="30.140625" customWidth="1"/>
    <col min="7" max="7" width="14" bestFit="1" customWidth="1"/>
    <col min="9" max="9" width="15.7109375" customWidth="1"/>
    <col min="10" max="10" width="14.7109375" customWidth="1"/>
    <col min="11" max="11" width="11.85546875" customWidth="1"/>
    <col min="12" max="12" width="13.42578125" customWidth="1"/>
    <col min="13" max="13" width="13" customWidth="1"/>
    <col min="16" max="16" width="0" hidden="1" customWidth="1"/>
  </cols>
  <sheetData>
    <row r="1" spans="2:21" s="233" customFormat="1" ht="88.5" customHeight="1" x14ac:dyDescent="0.2">
      <c r="B1" s="235" t="s">
        <v>347</v>
      </c>
      <c r="C1" s="235"/>
      <c r="D1" s="235"/>
      <c r="E1" s="235"/>
      <c r="F1" s="235"/>
      <c r="G1" s="235"/>
      <c r="H1" s="235"/>
      <c r="I1" s="235"/>
      <c r="J1" s="235"/>
      <c r="K1" s="235"/>
      <c r="L1" s="235"/>
    </row>
    <row r="2" spans="2:21" s="216" customFormat="1" ht="10.5" customHeight="1" x14ac:dyDescent="0.2">
      <c r="C2" s="217"/>
      <c r="D2" s="217"/>
      <c r="E2" s="217"/>
      <c r="F2" s="217"/>
      <c r="G2" s="217"/>
      <c r="H2" s="217"/>
      <c r="I2" s="217"/>
      <c r="J2" s="217"/>
      <c r="K2" s="217"/>
      <c r="L2" s="217"/>
    </row>
    <row r="4" spans="2:21" ht="15.75" x14ac:dyDescent="0.25">
      <c r="B4" s="35" t="s">
        <v>0</v>
      </c>
      <c r="C4" s="36" t="s">
        <v>1</v>
      </c>
      <c r="D4" s="182"/>
    </row>
    <row r="5" spans="2:21" s="159" customFormat="1" ht="15.75" x14ac:dyDescent="0.2">
      <c r="B5" s="175"/>
      <c r="C5" s="176"/>
      <c r="D5" s="177"/>
      <c r="G5" s="247" t="s">
        <v>151</v>
      </c>
      <c r="H5" s="249" t="s">
        <v>237</v>
      </c>
      <c r="I5" s="249" t="s">
        <v>235</v>
      </c>
      <c r="J5" s="249" t="s">
        <v>242</v>
      </c>
      <c r="K5" s="249" t="s">
        <v>236</v>
      </c>
      <c r="L5" s="245" t="s">
        <v>391</v>
      </c>
      <c r="M5"/>
      <c r="N5"/>
      <c r="O5"/>
      <c r="P5"/>
      <c r="Q5"/>
      <c r="R5"/>
      <c r="S5"/>
      <c r="T5"/>
      <c r="U5"/>
    </row>
    <row r="6" spans="2:21" ht="15.75" x14ac:dyDescent="0.25">
      <c r="B6" s="37" t="s">
        <v>2</v>
      </c>
      <c r="C6" s="219"/>
      <c r="D6" s="223"/>
      <c r="G6" s="248"/>
      <c r="H6" s="246"/>
      <c r="I6" s="246"/>
      <c r="J6" s="246"/>
      <c r="K6" s="246"/>
      <c r="L6" s="246"/>
    </row>
    <row r="7" spans="2:21" ht="15.75" x14ac:dyDescent="0.25">
      <c r="B7" s="38" t="s">
        <v>3</v>
      </c>
      <c r="C7" s="220"/>
      <c r="D7" s="224"/>
      <c r="G7" s="179" t="s">
        <v>145</v>
      </c>
      <c r="H7" s="180"/>
      <c r="I7" s="180"/>
      <c r="J7" s="180"/>
      <c r="K7" s="181"/>
      <c r="L7" s="178" t="str">
        <f>IF(H7="","",VLOOKUP($D$10,Table2[#All],MATCH(G7,Table2[#Headers],0),FALSE))</f>
        <v/>
      </c>
      <c r="P7" s="273">
        <f>H7*J7</f>
        <v>0</v>
      </c>
    </row>
    <row r="8" spans="2:21" ht="15.75" x14ac:dyDescent="0.25">
      <c r="B8" s="38" t="s">
        <v>4</v>
      </c>
      <c r="C8" s="221"/>
      <c r="D8" s="225"/>
      <c r="G8" s="179" t="s">
        <v>146</v>
      </c>
      <c r="H8" s="180"/>
      <c r="I8" s="180"/>
      <c r="J8" s="180"/>
      <c r="K8" s="181"/>
      <c r="L8" s="178" t="str">
        <f>IF(H8="","",VLOOKUP($D$10,Table2[#All],MATCH(G8,Table2[#Headers],0),FALSE))</f>
        <v/>
      </c>
      <c r="N8" s="97"/>
      <c r="O8" s="97"/>
      <c r="P8" s="273">
        <f t="shared" ref="P8:P12" si="0">H8*J8</f>
        <v>0</v>
      </c>
      <c r="Q8" s="97"/>
      <c r="R8" s="97"/>
      <c r="S8" s="97"/>
      <c r="T8" s="97"/>
      <c r="U8" s="97"/>
    </row>
    <row r="9" spans="2:21" ht="15.75" x14ac:dyDescent="0.25">
      <c r="B9" s="38" t="s">
        <v>5</v>
      </c>
      <c r="C9" s="221"/>
      <c r="D9" s="225"/>
      <c r="G9" s="179" t="s">
        <v>147</v>
      </c>
      <c r="H9" s="180"/>
      <c r="I9" s="180"/>
      <c r="J9" s="180"/>
      <c r="K9" s="181"/>
      <c r="L9" s="178" t="str">
        <f>IF(H9="","",VLOOKUP($D$10,Table2[#All],MATCH(G9,Table2[#Headers],0),FALSE))</f>
        <v/>
      </c>
      <c r="P9" s="273">
        <f t="shared" si="0"/>
        <v>0</v>
      </c>
    </row>
    <row r="10" spans="2:21" ht="15.75" x14ac:dyDescent="0.25">
      <c r="B10" s="38" t="s">
        <v>6</v>
      </c>
      <c r="C10" s="221"/>
      <c r="D10" s="226"/>
      <c r="G10" s="179" t="s">
        <v>148</v>
      </c>
      <c r="H10" s="180"/>
      <c r="I10" s="180"/>
      <c r="J10" s="180"/>
      <c r="K10" s="181"/>
      <c r="L10" s="178" t="str">
        <f>IF(H10="","",VLOOKUP($D$10,Table2[#All],MATCH(G10,Table2[#Headers],0),FALSE))</f>
        <v/>
      </c>
      <c r="P10" s="273">
        <f t="shared" si="0"/>
        <v>0</v>
      </c>
    </row>
    <row r="11" spans="2:21" ht="15.75" x14ac:dyDescent="0.25">
      <c r="B11" s="38" t="s">
        <v>7</v>
      </c>
      <c r="C11" s="221"/>
      <c r="D11" s="227"/>
      <c r="G11" s="179" t="s">
        <v>149</v>
      </c>
      <c r="H11" s="180"/>
      <c r="I11" s="180"/>
      <c r="J11" s="180"/>
      <c r="K11" s="181"/>
      <c r="L11" s="178" t="str">
        <f>IF(H11="","",VLOOKUP($D$10,Table2[#All],MATCH(G11,Table2[#Headers],0),FALSE))</f>
        <v/>
      </c>
      <c r="P11" s="273">
        <f t="shared" si="0"/>
        <v>0</v>
      </c>
    </row>
    <row r="12" spans="2:21" ht="15.75" x14ac:dyDescent="0.25">
      <c r="B12" s="38" t="s">
        <v>8</v>
      </c>
      <c r="C12" s="220"/>
      <c r="D12" s="212">
        <f>SUM(H7:H12)</f>
        <v>0</v>
      </c>
      <c r="G12" s="179" t="s">
        <v>150</v>
      </c>
      <c r="H12" s="180"/>
      <c r="I12" s="180"/>
      <c r="J12" s="180"/>
      <c r="K12" s="181"/>
      <c r="L12" s="178" t="str">
        <f>IF(H12="","",VLOOKUP($D$10,Table2[#All],MATCH(G12,Table2[#Headers],0),FALSE))</f>
        <v/>
      </c>
      <c r="P12" s="273">
        <f t="shared" si="0"/>
        <v>0</v>
      </c>
    </row>
    <row r="13" spans="2:21" ht="15.75" x14ac:dyDescent="0.25">
      <c r="B13" s="38" t="s">
        <v>9</v>
      </c>
      <c r="C13" s="221"/>
      <c r="D13" s="228">
        <f>SUM(D14,D15)</f>
        <v>0</v>
      </c>
    </row>
    <row r="14" spans="2:21" ht="15.75" x14ac:dyDescent="0.25">
      <c r="B14" s="38" t="s">
        <v>10</v>
      </c>
      <c r="C14" s="221"/>
      <c r="D14" s="229">
        <f>SUM(P7:P12)</f>
        <v>0</v>
      </c>
    </row>
    <row r="15" spans="2:21" ht="15.75" customHeight="1" x14ac:dyDescent="0.25">
      <c r="B15" s="38" t="s">
        <v>11</v>
      </c>
      <c r="C15" s="221"/>
      <c r="D15" s="230"/>
      <c r="G15" s="236" t="s">
        <v>392</v>
      </c>
      <c r="H15" s="237"/>
      <c r="I15" s="237"/>
      <c r="J15" s="237"/>
      <c r="K15" s="237"/>
      <c r="L15" s="238"/>
      <c r="M15" s="234"/>
    </row>
    <row r="16" spans="2:21" ht="15.75" x14ac:dyDescent="0.25">
      <c r="B16" s="38" t="s">
        <v>12</v>
      </c>
      <c r="C16" s="221"/>
      <c r="D16" s="231"/>
      <c r="G16" s="239"/>
      <c r="H16" s="240"/>
      <c r="I16" s="240"/>
      <c r="J16" s="240"/>
      <c r="K16" s="240"/>
      <c r="L16" s="241"/>
    </row>
    <row r="17" spans="2:12" s="97" customFormat="1" ht="15.75" x14ac:dyDescent="0.2">
      <c r="B17" s="211" t="s">
        <v>13</v>
      </c>
      <c r="C17" s="222"/>
      <c r="D17" s="232"/>
      <c r="G17" s="239"/>
      <c r="H17" s="240"/>
      <c r="I17" s="240"/>
      <c r="J17" s="240"/>
      <c r="K17" s="240"/>
      <c r="L17" s="241"/>
    </row>
    <row r="18" spans="2:12" x14ac:dyDescent="0.2">
      <c r="G18" s="239"/>
      <c r="H18" s="240"/>
      <c r="I18" s="240"/>
      <c r="J18" s="240"/>
      <c r="K18" s="240"/>
      <c r="L18" s="241"/>
    </row>
    <row r="19" spans="2:12" x14ac:dyDescent="0.2">
      <c r="G19" s="239"/>
      <c r="H19" s="240"/>
      <c r="I19" s="240"/>
      <c r="J19" s="240"/>
      <c r="K19" s="240"/>
      <c r="L19" s="241"/>
    </row>
    <row r="20" spans="2:12" x14ac:dyDescent="0.2">
      <c r="G20" s="242"/>
      <c r="H20" s="243"/>
      <c r="I20" s="243"/>
      <c r="J20" s="243"/>
      <c r="K20" s="243"/>
      <c r="L20" s="244"/>
    </row>
  </sheetData>
  <sheetProtection algorithmName="SHA-512" hashValue="3V5PeB+FvEtcruSdbCV/kzhCq1UqJh6Wd76gtsFEpAkDLidpBGMoaU4XGpEk+K4xEFwCzpH6tTyUo79fp3cpWA==" saltValue="J8XvpGOpJTwHcJTbZDu3Hw==" spinCount="100000" sheet="1" objects="1" scenarios="1" formatColumns="0" formatRows="0"/>
  <mergeCells count="8">
    <mergeCell ref="B1:L1"/>
    <mergeCell ref="G15:L20"/>
    <mergeCell ref="L5:L6"/>
    <mergeCell ref="G5:G6"/>
    <mergeCell ref="H5:H6"/>
    <mergeCell ref="I5:I6"/>
    <mergeCell ref="J5:J6"/>
    <mergeCell ref="K5:K6"/>
  </mergeCells>
  <dataValidations count="1">
    <dataValidation type="list" allowBlank="1" showInputMessage="1" showErrorMessage="1" sqref="D17" xr:uid="{373E762B-D243-4A19-A9B6-D5C30C1BF755}">
      <formula1>"New Construction,Adapative Reuse of NonResidential Building"</formula1>
    </dataValidation>
  </dataValidations>
  <pageMargins left="0.7" right="0.7" top="0.75" bottom="0.75" header="0.3" footer="0.3"/>
  <headerFooter>
    <oddFooter>&amp;C_x000D_&amp;1#&amp;"Calibri"&amp;10&amp;K000000 Level 3 - Restricted</oddFooter>
  </headerFooter>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4C3BE703-2085-4DDA-BCCC-43C283A79213}">
          <x14:formula1>
            <xm:f>'120 AMI Rent Limits'!$A$9:$A$44</xm:f>
          </x14:formula1>
          <xm:sqref>D10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B47C7-9E3C-48CE-9395-C17A0EF41C1F}">
  <dimension ref="C2:D97"/>
  <sheetViews>
    <sheetView workbookViewId="0"/>
  </sheetViews>
  <sheetFormatPr defaultRowHeight="12.75" x14ac:dyDescent="0.2"/>
  <sheetData>
    <row r="2" spans="3:4" x14ac:dyDescent="0.2">
      <c r="C2" s="213" t="s">
        <v>243</v>
      </c>
      <c r="D2">
        <v>248</v>
      </c>
    </row>
    <row r="3" spans="3:4" x14ac:dyDescent="0.2">
      <c r="C3" s="213" t="s">
        <v>244</v>
      </c>
      <c r="D3">
        <v>9</v>
      </c>
    </row>
    <row r="4" spans="3:4" x14ac:dyDescent="0.2">
      <c r="C4" s="213" t="s">
        <v>245</v>
      </c>
      <c r="D4">
        <v>7</v>
      </c>
    </row>
    <row r="5" spans="3:4" x14ac:dyDescent="0.2">
      <c r="C5" s="213" t="s">
        <v>246</v>
      </c>
      <c r="D5">
        <v>44</v>
      </c>
    </row>
    <row r="6" spans="3:4" x14ac:dyDescent="0.2">
      <c r="C6" s="213" t="s">
        <v>247</v>
      </c>
      <c r="D6">
        <v>11</v>
      </c>
    </row>
    <row r="7" spans="3:4" x14ac:dyDescent="0.2">
      <c r="C7" s="213" t="s">
        <v>248</v>
      </c>
      <c r="D7">
        <v>13</v>
      </c>
    </row>
    <row r="8" spans="3:4" x14ac:dyDescent="0.2">
      <c r="C8" s="213" t="s">
        <v>249</v>
      </c>
      <c r="D8">
        <v>14</v>
      </c>
    </row>
    <row r="9" spans="3:4" x14ac:dyDescent="0.2">
      <c r="C9" s="213" t="s">
        <v>250</v>
      </c>
      <c r="D9">
        <v>20</v>
      </c>
    </row>
    <row r="10" spans="3:4" x14ac:dyDescent="0.2">
      <c r="C10" s="213" t="s">
        <v>251</v>
      </c>
      <c r="D10">
        <v>15</v>
      </c>
    </row>
    <row r="11" spans="3:4" x14ac:dyDescent="0.2">
      <c r="C11" s="213" t="s">
        <v>252</v>
      </c>
      <c r="D11">
        <v>21</v>
      </c>
    </row>
    <row r="12" spans="3:4" x14ac:dyDescent="0.2">
      <c r="C12" s="213" t="s">
        <v>253</v>
      </c>
      <c r="D12">
        <v>243</v>
      </c>
    </row>
    <row r="13" spans="3:4" x14ac:dyDescent="0.2">
      <c r="C13" s="213" t="s">
        <v>254</v>
      </c>
      <c r="D13">
        <v>31</v>
      </c>
    </row>
    <row r="14" spans="3:4" x14ac:dyDescent="0.2">
      <c r="C14" s="213" t="s">
        <v>255</v>
      </c>
      <c r="D14">
        <v>27</v>
      </c>
    </row>
    <row r="15" spans="3:4" x14ac:dyDescent="0.2">
      <c r="C15" s="213" t="s">
        <v>256</v>
      </c>
      <c r="D15">
        <v>28</v>
      </c>
    </row>
    <row r="16" spans="3:4" x14ac:dyDescent="0.2">
      <c r="C16" s="213" t="s">
        <v>257</v>
      </c>
      <c r="D16">
        <v>245</v>
      </c>
    </row>
    <row r="17" spans="3:4" x14ac:dyDescent="0.2">
      <c r="C17" s="213" t="s">
        <v>258</v>
      </c>
      <c r="D17">
        <v>35</v>
      </c>
    </row>
    <row r="18" spans="3:4" x14ac:dyDescent="0.2">
      <c r="C18" s="213" t="s">
        <v>259</v>
      </c>
      <c r="D18">
        <v>41</v>
      </c>
    </row>
    <row r="19" spans="3:4" x14ac:dyDescent="0.2">
      <c r="C19" s="213" t="s">
        <v>260</v>
      </c>
      <c r="D19">
        <v>247</v>
      </c>
    </row>
    <row r="20" spans="3:4" x14ac:dyDescent="0.2">
      <c r="C20" s="213" t="s">
        <v>261</v>
      </c>
      <c r="D20">
        <v>47</v>
      </c>
    </row>
    <row r="21" spans="3:4" x14ac:dyDescent="0.2">
      <c r="C21" s="213" t="s">
        <v>262</v>
      </c>
      <c r="D21">
        <v>48</v>
      </c>
    </row>
    <row r="22" spans="3:4" x14ac:dyDescent="0.2">
      <c r="C22" s="213" t="s">
        <v>263</v>
      </c>
      <c r="D22">
        <v>68</v>
      </c>
    </row>
    <row r="23" spans="3:4" x14ac:dyDescent="0.2">
      <c r="C23" s="213" t="s">
        <v>264</v>
      </c>
      <c r="D23">
        <v>52</v>
      </c>
    </row>
    <row r="24" spans="3:4" x14ac:dyDescent="0.2">
      <c r="C24" s="213" t="s">
        <v>265</v>
      </c>
      <c r="D24">
        <v>66</v>
      </c>
    </row>
    <row r="25" spans="3:4" x14ac:dyDescent="0.2">
      <c r="C25" s="213" t="s">
        <v>266</v>
      </c>
      <c r="D25">
        <v>53</v>
      </c>
    </row>
    <row r="26" spans="3:4" x14ac:dyDescent="0.2">
      <c r="C26" s="213" t="s">
        <v>267</v>
      </c>
      <c r="D26">
        <v>217</v>
      </c>
    </row>
    <row r="27" spans="3:4" x14ac:dyDescent="0.2">
      <c r="C27" s="213" t="s">
        <v>268</v>
      </c>
      <c r="D27">
        <v>216</v>
      </c>
    </row>
    <row r="28" spans="3:4" x14ac:dyDescent="0.2">
      <c r="C28" s="213" t="s">
        <v>269</v>
      </c>
      <c r="D28">
        <v>222</v>
      </c>
    </row>
    <row r="29" spans="3:4" x14ac:dyDescent="0.2">
      <c r="C29" s="213" t="s">
        <v>270</v>
      </c>
      <c r="D29">
        <v>221</v>
      </c>
    </row>
    <row r="30" spans="3:4" x14ac:dyDescent="0.2">
      <c r="C30" s="213" t="s">
        <v>271</v>
      </c>
      <c r="D30">
        <v>242</v>
      </c>
    </row>
    <row r="31" spans="3:4" x14ac:dyDescent="0.2">
      <c r="C31" s="213" t="s">
        <v>272</v>
      </c>
      <c r="D31">
        <v>5</v>
      </c>
    </row>
    <row r="32" spans="3:4" x14ac:dyDescent="0.2">
      <c r="C32" s="213" t="s">
        <v>273</v>
      </c>
      <c r="D32">
        <v>219</v>
      </c>
    </row>
    <row r="33" spans="3:4" x14ac:dyDescent="0.2">
      <c r="C33" s="213" t="s">
        <v>274</v>
      </c>
      <c r="D33">
        <v>218</v>
      </c>
    </row>
    <row r="34" spans="3:4" x14ac:dyDescent="0.2">
      <c r="C34" s="213" t="s">
        <v>275</v>
      </c>
      <c r="D34">
        <v>220</v>
      </c>
    </row>
    <row r="35" spans="3:4" x14ac:dyDescent="0.2">
      <c r="C35" s="213" t="s">
        <v>276</v>
      </c>
      <c r="D35">
        <v>133</v>
      </c>
    </row>
    <row r="36" spans="3:4" x14ac:dyDescent="0.2">
      <c r="C36" s="213" t="s">
        <v>277</v>
      </c>
      <c r="D36">
        <v>223</v>
      </c>
    </row>
    <row r="37" spans="3:4" x14ac:dyDescent="0.2">
      <c r="C37" s="213" t="s">
        <v>278</v>
      </c>
      <c r="D37">
        <v>215</v>
      </c>
    </row>
    <row r="38" spans="3:4" x14ac:dyDescent="0.2">
      <c r="C38" s="213" t="s">
        <v>279</v>
      </c>
      <c r="D38">
        <v>69</v>
      </c>
    </row>
    <row r="39" spans="3:4" x14ac:dyDescent="0.2">
      <c r="C39" s="213" t="s">
        <v>280</v>
      </c>
      <c r="D39">
        <v>74</v>
      </c>
    </row>
    <row r="40" spans="3:4" x14ac:dyDescent="0.2">
      <c r="C40" s="213" t="s">
        <v>281</v>
      </c>
      <c r="D40">
        <v>238</v>
      </c>
    </row>
    <row r="41" spans="3:4" x14ac:dyDescent="0.2">
      <c r="C41" s="213" t="s">
        <v>282</v>
      </c>
      <c r="D41">
        <v>240</v>
      </c>
    </row>
    <row r="42" spans="3:4" x14ac:dyDescent="0.2">
      <c r="C42" s="213" t="s">
        <v>283</v>
      </c>
      <c r="D42">
        <v>239</v>
      </c>
    </row>
    <row r="43" spans="3:4" x14ac:dyDescent="0.2">
      <c r="C43" s="213" t="s">
        <v>284</v>
      </c>
      <c r="D43">
        <v>241</v>
      </c>
    </row>
    <row r="44" spans="3:4" x14ac:dyDescent="0.2">
      <c r="C44" s="213" t="s">
        <v>285</v>
      </c>
      <c r="D44">
        <v>237</v>
      </c>
    </row>
    <row r="45" spans="3:4" x14ac:dyDescent="0.2">
      <c r="C45" s="213" t="s">
        <v>286</v>
      </c>
      <c r="D45">
        <v>75</v>
      </c>
    </row>
    <row r="46" spans="3:4" x14ac:dyDescent="0.2">
      <c r="C46" s="213" t="s">
        <v>287</v>
      </c>
      <c r="D46">
        <v>179</v>
      </c>
    </row>
    <row r="47" spans="3:4" x14ac:dyDescent="0.2">
      <c r="C47" s="213" t="s">
        <v>288</v>
      </c>
      <c r="D47">
        <v>80</v>
      </c>
    </row>
    <row r="48" spans="3:4" x14ac:dyDescent="0.2">
      <c r="C48" s="213" t="s">
        <v>289</v>
      </c>
      <c r="D48">
        <v>142</v>
      </c>
    </row>
    <row r="49" spans="3:4" x14ac:dyDescent="0.2">
      <c r="C49" s="213" t="s">
        <v>290</v>
      </c>
      <c r="D49">
        <v>246</v>
      </c>
    </row>
    <row r="50" spans="3:4" x14ac:dyDescent="0.2">
      <c r="C50" s="213" t="s">
        <v>291</v>
      </c>
      <c r="D50">
        <v>81</v>
      </c>
    </row>
    <row r="51" spans="3:4" x14ac:dyDescent="0.2">
      <c r="C51" s="213" t="s">
        <v>292</v>
      </c>
      <c r="D51">
        <v>236</v>
      </c>
    </row>
    <row r="52" spans="3:4" x14ac:dyDescent="0.2">
      <c r="C52" s="213" t="s">
        <v>293</v>
      </c>
      <c r="D52">
        <v>233</v>
      </c>
    </row>
    <row r="53" spans="3:4" x14ac:dyDescent="0.2">
      <c r="C53" s="213" t="s">
        <v>294</v>
      </c>
      <c r="D53">
        <v>82</v>
      </c>
    </row>
    <row r="54" spans="3:4" x14ac:dyDescent="0.2">
      <c r="C54" s="213" t="s">
        <v>295</v>
      </c>
      <c r="D54">
        <v>99</v>
      </c>
    </row>
    <row r="55" spans="3:4" x14ac:dyDescent="0.2">
      <c r="C55" s="213" t="s">
        <v>296</v>
      </c>
      <c r="D55">
        <v>103</v>
      </c>
    </row>
    <row r="56" spans="3:4" x14ac:dyDescent="0.2">
      <c r="C56" s="213" t="s">
        <v>297</v>
      </c>
      <c r="D56">
        <v>109</v>
      </c>
    </row>
    <row r="57" spans="3:4" x14ac:dyDescent="0.2">
      <c r="C57" s="213" t="s">
        <v>298</v>
      </c>
      <c r="D57">
        <v>138</v>
      </c>
    </row>
    <row r="58" spans="3:4" x14ac:dyDescent="0.2">
      <c r="C58" s="213" t="s">
        <v>299</v>
      </c>
      <c r="D58">
        <v>110</v>
      </c>
    </row>
    <row r="59" spans="3:4" x14ac:dyDescent="0.2">
      <c r="C59" s="213" t="s">
        <v>300</v>
      </c>
      <c r="D59">
        <v>231</v>
      </c>
    </row>
    <row r="60" spans="3:4" x14ac:dyDescent="0.2">
      <c r="C60" s="213" t="s">
        <v>301</v>
      </c>
      <c r="D60">
        <v>111</v>
      </c>
    </row>
    <row r="61" spans="3:4" x14ac:dyDescent="0.2">
      <c r="C61" s="213" t="s">
        <v>302</v>
      </c>
      <c r="D61">
        <v>113</v>
      </c>
    </row>
    <row r="62" spans="3:4" x14ac:dyDescent="0.2">
      <c r="C62" s="213" t="s">
        <v>303</v>
      </c>
      <c r="D62">
        <v>115</v>
      </c>
    </row>
    <row r="63" spans="3:4" x14ac:dyDescent="0.2">
      <c r="C63" s="213" t="s">
        <v>304</v>
      </c>
      <c r="D63">
        <v>116</v>
      </c>
    </row>
    <row r="64" spans="3:4" x14ac:dyDescent="0.2">
      <c r="C64" s="213" t="s">
        <v>305</v>
      </c>
      <c r="D64">
        <v>40</v>
      </c>
    </row>
    <row r="65" spans="3:4" x14ac:dyDescent="0.2">
      <c r="C65" s="213" t="s">
        <v>306</v>
      </c>
      <c r="D65">
        <v>121</v>
      </c>
    </row>
    <row r="66" spans="3:4" x14ac:dyDescent="0.2">
      <c r="C66" s="213" t="s">
        <v>307</v>
      </c>
      <c r="D66">
        <v>224</v>
      </c>
    </row>
    <row r="67" spans="3:4" x14ac:dyDescent="0.2">
      <c r="C67" s="213" t="s">
        <v>308</v>
      </c>
      <c r="D67">
        <v>120</v>
      </c>
    </row>
    <row r="68" spans="3:4" x14ac:dyDescent="0.2">
      <c r="C68" s="213" t="s">
        <v>309</v>
      </c>
      <c r="D68">
        <v>143</v>
      </c>
    </row>
    <row r="69" spans="3:4" x14ac:dyDescent="0.2">
      <c r="C69" s="213" t="s">
        <v>310</v>
      </c>
      <c r="D69">
        <v>226</v>
      </c>
    </row>
    <row r="70" spans="3:4" x14ac:dyDescent="0.2">
      <c r="C70" s="213" t="s">
        <v>311</v>
      </c>
      <c r="D70">
        <v>244</v>
      </c>
    </row>
    <row r="71" spans="3:4" x14ac:dyDescent="0.2">
      <c r="C71" s="213" t="s">
        <v>312</v>
      </c>
      <c r="D71">
        <v>132</v>
      </c>
    </row>
    <row r="72" spans="3:4" x14ac:dyDescent="0.2">
      <c r="C72" s="213" t="s">
        <v>313</v>
      </c>
      <c r="D72">
        <v>249</v>
      </c>
    </row>
    <row r="73" spans="3:4" x14ac:dyDescent="0.2">
      <c r="C73" s="213" t="s">
        <v>314</v>
      </c>
      <c r="D73">
        <v>229</v>
      </c>
    </row>
    <row r="74" spans="3:4" x14ac:dyDescent="0.2">
      <c r="C74" s="213" t="s">
        <v>315</v>
      </c>
      <c r="D74">
        <v>141</v>
      </c>
    </row>
    <row r="75" spans="3:4" x14ac:dyDescent="0.2">
      <c r="C75" s="213" t="s">
        <v>316</v>
      </c>
      <c r="D75">
        <v>144</v>
      </c>
    </row>
    <row r="76" spans="3:4" x14ac:dyDescent="0.2">
      <c r="C76" s="213" t="s">
        <v>317</v>
      </c>
      <c r="D76">
        <v>128</v>
      </c>
    </row>
    <row r="77" spans="3:4" x14ac:dyDescent="0.2">
      <c r="C77" s="213" t="s">
        <v>318</v>
      </c>
      <c r="D77">
        <v>130</v>
      </c>
    </row>
    <row r="78" spans="3:4" x14ac:dyDescent="0.2">
      <c r="C78" s="213" t="s">
        <v>319</v>
      </c>
      <c r="D78">
        <v>146</v>
      </c>
    </row>
    <row r="79" spans="3:4" x14ac:dyDescent="0.2">
      <c r="C79" s="213" t="s">
        <v>320</v>
      </c>
      <c r="D79">
        <v>150</v>
      </c>
    </row>
    <row r="80" spans="3:4" x14ac:dyDescent="0.2">
      <c r="C80" s="213" t="s">
        <v>321</v>
      </c>
      <c r="D80">
        <v>152</v>
      </c>
    </row>
    <row r="81" spans="3:4" x14ac:dyDescent="0.2">
      <c r="C81" s="213" t="s">
        <v>322</v>
      </c>
      <c r="D81">
        <v>153</v>
      </c>
    </row>
    <row r="82" spans="3:4" x14ac:dyDescent="0.2">
      <c r="C82" s="213" t="s">
        <v>323</v>
      </c>
      <c r="D82">
        <v>195</v>
      </c>
    </row>
    <row r="83" spans="3:4" x14ac:dyDescent="0.2">
      <c r="C83" s="213" t="s">
        <v>324</v>
      </c>
      <c r="D83">
        <v>4</v>
      </c>
    </row>
    <row r="84" spans="3:4" x14ac:dyDescent="0.2">
      <c r="C84" s="213" t="s">
        <v>325</v>
      </c>
      <c r="D84">
        <v>234</v>
      </c>
    </row>
    <row r="85" spans="3:4" x14ac:dyDescent="0.2">
      <c r="C85" s="213" t="s">
        <v>326</v>
      </c>
      <c r="D85">
        <v>227</v>
      </c>
    </row>
    <row r="86" spans="3:4" x14ac:dyDescent="0.2">
      <c r="C86" s="213" t="s">
        <v>327</v>
      </c>
      <c r="D86">
        <v>235</v>
      </c>
    </row>
    <row r="87" spans="3:4" x14ac:dyDescent="0.2">
      <c r="C87" s="213" t="s">
        <v>328</v>
      </c>
      <c r="D87">
        <v>232</v>
      </c>
    </row>
    <row r="88" spans="3:4" x14ac:dyDescent="0.2">
      <c r="C88" s="213" t="s">
        <v>329</v>
      </c>
      <c r="D88">
        <v>177</v>
      </c>
    </row>
    <row r="89" spans="3:4" x14ac:dyDescent="0.2">
      <c r="C89" s="213" t="s">
        <v>330</v>
      </c>
      <c r="D89">
        <v>184</v>
      </c>
    </row>
    <row r="90" spans="3:4" x14ac:dyDescent="0.2">
      <c r="C90" s="213" t="s">
        <v>331</v>
      </c>
      <c r="D90">
        <v>187</v>
      </c>
    </row>
    <row r="91" spans="3:4" x14ac:dyDescent="0.2">
      <c r="C91" s="213" t="s">
        <v>332</v>
      </c>
      <c r="D91">
        <v>194</v>
      </c>
    </row>
    <row r="92" spans="3:4" x14ac:dyDescent="0.2">
      <c r="C92" s="213" t="s">
        <v>333</v>
      </c>
      <c r="D92">
        <v>190</v>
      </c>
    </row>
    <row r="93" spans="3:4" x14ac:dyDescent="0.2">
      <c r="C93" s="213" t="s">
        <v>334</v>
      </c>
      <c r="D93">
        <v>189</v>
      </c>
    </row>
    <row r="94" spans="3:4" x14ac:dyDescent="0.2">
      <c r="C94" s="213" t="s">
        <v>335</v>
      </c>
      <c r="D94">
        <v>230</v>
      </c>
    </row>
    <row r="95" spans="3:4" x14ac:dyDescent="0.2">
      <c r="C95" s="213" t="s">
        <v>336</v>
      </c>
      <c r="D95">
        <v>201</v>
      </c>
    </row>
    <row r="96" spans="3:4" x14ac:dyDescent="0.2">
      <c r="C96" s="213" t="s">
        <v>337</v>
      </c>
      <c r="D96">
        <v>203</v>
      </c>
    </row>
    <row r="97" spans="3:4" x14ac:dyDescent="0.2">
      <c r="C97" s="213" t="s">
        <v>338</v>
      </c>
      <c r="D97">
        <v>225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1A964-4C33-4D1F-AA43-A23179BB1DE8}">
  <dimension ref="B2:O50"/>
  <sheetViews>
    <sheetView topLeftCell="A10" workbookViewId="0">
      <selection activeCell="E48" sqref="E48"/>
    </sheetView>
  </sheetViews>
  <sheetFormatPr defaultRowHeight="12.75" x14ac:dyDescent="0.2"/>
  <cols>
    <col min="2" max="2" width="24.5703125" bestFit="1" customWidth="1"/>
    <col min="3" max="4" width="34.85546875" bestFit="1" customWidth="1"/>
    <col min="5" max="5" width="15" bestFit="1" customWidth="1"/>
    <col min="7" max="7" width="11.5703125" bestFit="1" customWidth="1"/>
    <col min="15" max="15" width="29.7109375" bestFit="1" customWidth="1"/>
  </cols>
  <sheetData>
    <row r="2" spans="2:15" x14ac:dyDescent="0.2">
      <c r="O2" t="s">
        <v>245</v>
      </c>
    </row>
    <row r="3" spans="2:15" x14ac:dyDescent="0.2">
      <c r="B3" s="32" t="s">
        <v>145</v>
      </c>
      <c r="O3" t="s">
        <v>248</v>
      </c>
    </row>
    <row r="4" spans="2:15" x14ac:dyDescent="0.2">
      <c r="B4" s="32" t="s">
        <v>146</v>
      </c>
      <c r="O4" t="s">
        <v>249</v>
      </c>
    </row>
    <row r="5" spans="2:15" x14ac:dyDescent="0.2">
      <c r="B5" s="32" t="s">
        <v>147</v>
      </c>
      <c r="O5" t="s">
        <v>258</v>
      </c>
    </row>
    <row r="6" spans="2:15" x14ac:dyDescent="0.2">
      <c r="B6" s="32" t="s">
        <v>148</v>
      </c>
      <c r="O6" t="s">
        <v>269</v>
      </c>
    </row>
    <row r="7" spans="2:15" x14ac:dyDescent="0.2">
      <c r="B7" s="32" t="s">
        <v>149</v>
      </c>
      <c r="O7" t="s">
        <v>279</v>
      </c>
    </row>
    <row r="8" spans="2:15" x14ac:dyDescent="0.2">
      <c r="B8" s="32" t="s">
        <v>150</v>
      </c>
      <c r="O8" t="s">
        <v>343</v>
      </c>
    </row>
    <row r="9" spans="2:15" x14ac:dyDescent="0.2">
      <c r="O9" t="s">
        <v>299</v>
      </c>
    </row>
    <row r="10" spans="2:15" x14ac:dyDescent="0.2">
      <c r="O10" t="s">
        <v>301</v>
      </c>
    </row>
    <row r="11" spans="2:15" x14ac:dyDescent="0.2">
      <c r="D11" s="32" t="s">
        <v>342</v>
      </c>
      <c r="E11" s="32" t="s">
        <v>340</v>
      </c>
      <c r="F11" s="32" t="s">
        <v>341</v>
      </c>
      <c r="G11" s="32" t="s">
        <v>119</v>
      </c>
      <c r="H11" s="32" t="s">
        <v>346</v>
      </c>
      <c r="O11" t="s">
        <v>307</v>
      </c>
    </row>
    <row r="12" spans="2:15" x14ac:dyDescent="0.2">
      <c r="B12" s="4" t="s">
        <v>53</v>
      </c>
      <c r="C12" s="32" t="s">
        <v>339</v>
      </c>
      <c r="D12" s="213" t="str">
        <f>IF('Sources&amp;Uses'!D46="","",C12)</f>
        <v/>
      </c>
      <c r="E12" s="126" t="str">
        <f>IF('Sources&amp;Uses'!D46="","",'Sources&amp;Uses'!D46)</f>
        <v/>
      </c>
      <c r="F12">
        <f>IF('Op. &amp; Debt Serv.'!F57="","",('Op. &amp; Debt Serv.'!F59*12))</f>
        <v>0</v>
      </c>
      <c r="G12" s="10">
        <f>IF('Op. &amp; Debt Serv.'!F57="","",'Op. &amp; Debt Serv.'!F58)</f>
        <v>0</v>
      </c>
      <c r="H12" t="str">
        <f>IF('Sources&amp;Uses'!D46="","",1)</f>
        <v/>
      </c>
      <c r="O12" t="s">
        <v>308</v>
      </c>
    </row>
    <row r="13" spans="2:15" x14ac:dyDescent="0.2">
      <c r="B13" s="4" t="s">
        <v>54</v>
      </c>
      <c r="C13" s="32" t="s">
        <v>339</v>
      </c>
      <c r="D13" s="213" t="str">
        <f>IF('Sources&amp;Uses'!D47="","",C13)</f>
        <v/>
      </c>
      <c r="E13" s="126" t="str">
        <f>IF('Sources&amp;Uses'!D47="","",'Sources&amp;Uses'!D47)</f>
        <v/>
      </c>
      <c r="F13">
        <f>IF('Op. &amp; Debt Serv.'!F63="","",('Op. &amp; Debt Serv.'!F65*12))</f>
        <v>0</v>
      </c>
      <c r="G13" s="10">
        <f>IF('Op. &amp; Debt Serv.'!F63="","",'Op. &amp; Debt Serv.'!F64)</f>
        <v>0</v>
      </c>
      <c r="H13" t="str">
        <f>IF('Sources&amp;Uses'!D47="","",2)</f>
        <v/>
      </c>
      <c r="O13" t="s">
        <v>309</v>
      </c>
    </row>
    <row r="14" spans="2:15" x14ac:dyDescent="0.2">
      <c r="B14" s="60" t="s">
        <v>55</v>
      </c>
      <c r="C14" t="str">
        <f>IF('Sources&amp;Uses'!D48="","",'Sources&amp;Uses'!B48)</f>
        <v/>
      </c>
      <c r="D14" s="213" t="str">
        <f>IF('Sources&amp;Uses'!D48="","",C14)</f>
        <v/>
      </c>
      <c r="E14" s="126" t="str">
        <f>IF('Sources&amp;Uses'!D48="","",'Sources&amp;Uses'!D48)</f>
        <v/>
      </c>
      <c r="O14" t="s">
        <v>310</v>
      </c>
    </row>
    <row r="15" spans="2:15" x14ac:dyDescent="0.2">
      <c r="B15" s="79" t="s">
        <v>55</v>
      </c>
      <c r="C15" t="str">
        <f>IF('Sources&amp;Uses'!D49="","",'Sources&amp;Uses'!B49)</f>
        <v/>
      </c>
      <c r="D15" s="213" t="str">
        <f>IF('Sources&amp;Uses'!D49="","",C15)</f>
        <v/>
      </c>
      <c r="E15" s="126" t="str">
        <f>IF('Sources&amp;Uses'!D49="","",'Sources&amp;Uses'!D49)</f>
        <v/>
      </c>
      <c r="O15" t="s">
        <v>319</v>
      </c>
    </row>
    <row r="16" spans="2:15" x14ac:dyDescent="0.2">
      <c r="B16" s="71" t="s">
        <v>56</v>
      </c>
      <c r="C16" t="s">
        <v>255</v>
      </c>
      <c r="D16" s="213" t="str">
        <f>IF('Sources&amp;Uses'!D50="","",C16)</f>
        <v/>
      </c>
      <c r="E16" s="126" t="str">
        <f>IF('Sources&amp;Uses'!D50="","",'Sources&amp;Uses'!D50)</f>
        <v/>
      </c>
      <c r="O16" t="s">
        <v>344</v>
      </c>
    </row>
    <row r="17" spans="2:15" x14ac:dyDescent="0.2">
      <c r="B17" s="4" t="s">
        <v>57</v>
      </c>
      <c r="C17" t="s">
        <v>263</v>
      </c>
      <c r="D17" s="213" t="str">
        <f>IF('Sources&amp;Uses'!D51="","",C17)</f>
        <v/>
      </c>
      <c r="E17" s="126" t="str">
        <f>IF('Sources&amp;Uses'!D51="","",'Sources&amp;Uses'!D51)</f>
        <v/>
      </c>
      <c r="O17" t="s">
        <v>345</v>
      </c>
    </row>
    <row r="18" spans="2:15" x14ac:dyDescent="0.2">
      <c r="B18" s="4" t="s">
        <v>58</v>
      </c>
      <c r="C18" t="s">
        <v>321</v>
      </c>
      <c r="D18" s="213" t="str">
        <f>IF('Sources&amp;Uses'!D52="","",C18)</f>
        <v/>
      </c>
      <c r="E18" s="126" t="str">
        <f>IF('Sources&amp;Uses'!D52="","",'Sources&amp;Uses'!D52)</f>
        <v/>
      </c>
      <c r="O18" t="s">
        <v>338</v>
      </c>
    </row>
    <row r="19" spans="2:15" x14ac:dyDescent="0.2">
      <c r="B19" s="87" t="s">
        <v>59</v>
      </c>
      <c r="C19" t="s">
        <v>313</v>
      </c>
      <c r="D19" s="213" t="str">
        <f>IF('Sources&amp;Uses'!D53="","",C19)</f>
        <v>Moderate Income Revolving Loan (MIRL)</v>
      </c>
      <c r="E19" s="126">
        <f>IF('Sources&amp;Uses'!D53="","",'Sources&amp;Uses'!D53)</f>
        <v>0</v>
      </c>
    </row>
    <row r="24" spans="2:15" x14ac:dyDescent="0.2">
      <c r="B24" s="4"/>
      <c r="C24" t="s">
        <v>348</v>
      </c>
      <c r="D24" t="s">
        <v>349</v>
      </c>
      <c r="E24" t="str">
        <f>IF('Sources&amp;Uses'!D28="","",'Sources&amp;Uses'!D28)</f>
        <v/>
      </c>
    </row>
    <row r="25" spans="2:15" x14ac:dyDescent="0.2">
      <c r="B25" s="4"/>
      <c r="C25" t="s">
        <v>350</v>
      </c>
      <c r="D25" t="s">
        <v>351</v>
      </c>
      <c r="E25" t="str">
        <f>IF('Sources&amp;Uses'!D33="","",'Sources&amp;Uses'!D33)</f>
        <v/>
      </c>
    </row>
    <row r="26" spans="2:15" x14ac:dyDescent="0.2">
      <c r="B26" s="4"/>
      <c r="C26" t="s">
        <v>352</v>
      </c>
      <c r="D26" t="s">
        <v>353</v>
      </c>
      <c r="E26">
        <f>IF('Sources&amp;Uses'!D9="","",'Sources&amp;Uses'!D9)</f>
        <v>0</v>
      </c>
    </row>
    <row r="27" spans="2:15" x14ac:dyDescent="0.2">
      <c r="B27" s="4"/>
      <c r="C27" t="s">
        <v>354</v>
      </c>
      <c r="D27" t="s">
        <v>355</v>
      </c>
      <c r="E27" t="str">
        <f>IF('Sources&amp;Uses'!D16="","",'Sources&amp;Uses'!D16)</f>
        <v/>
      </c>
    </row>
    <row r="28" spans="2:15" x14ac:dyDescent="0.2">
      <c r="B28" s="4"/>
      <c r="C28" t="s">
        <v>356</v>
      </c>
      <c r="D28" t="s">
        <v>357</v>
      </c>
      <c r="E28" t="str">
        <f>IF('Sources&amp;Uses'!D20="","",'Sources&amp;Uses'!D20)</f>
        <v/>
      </c>
    </row>
    <row r="29" spans="2:15" x14ac:dyDescent="0.2">
      <c r="B29" s="4"/>
      <c r="C29" t="s">
        <v>358</v>
      </c>
      <c r="D29" t="s">
        <v>359</v>
      </c>
      <c r="E29" t="str">
        <f>IF('Sources&amp;Uses'!D19="","",'Sources&amp;Uses'!D19)</f>
        <v/>
      </c>
    </row>
    <row r="30" spans="2:15" x14ac:dyDescent="0.2">
      <c r="B30" s="4"/>
      <c r="C30" t="s">
        <v>360</v>
      </c>
      <c r="D30" t="s">
        <v>361</v>
      </c>
      <c r="E30" t="str">
        <f>IF('Sources&amp;Uses'!D21="","",'Sources&amp;Uses'!D21)</f>
        <v/>
      </c>
    </row>
    <row r="31" spans="2:15" x14ac:dyDescent="0.2">
      <c r="B31" s="4"/>
      <c r="C31" t="s">
        <v>362</v>
      </c>
      <c r="D31" t="s">
        <v>32</v>
      </c>
      <c r="E31" t="str">
        <f>IF('Sources&amp;Uses'!D22="","",'Sources&amp;Uses'!D22)</f>
        <v/>
      </c>
    </row>
    <row r="32" spans="2:15" x14ac:dyDescent="0.2">
      <c r="B32" s="4"/>
      <c r="C32" t="s">
        <v>363</v>
      </c>
      <c r="D32" t="s">
        <v>364</v>
      </c>
      <c r="E32" t="str">
        <f>IF('Sources&amp;Uses'!D17="","",'Sources&amp;Uses'!D17)</f>
        <v/>
      </c>
    </row>
    <row r="33" spans="2:5" x14ac:dyDescent="0.2">
      <c r="B33" s="4"/>
      <c r="C33" t="s">
        <v>365</v>
      </c>
      <c r="D33" t="s">
        <v>366</v>
      </c>
      <c r="E33" t="str">
        <f>IF('Sources&amp;Uses'!D18="","",'Sources&amp;Uses'!D18)</f>
        <v/>
      </c>
    </row>
    <row r="34" spans="2:5" x14ac:dyDescent="0.2">
      <c r="B34" s="4"/>
      <c r="C34" t="s">
        <v>367</v>
      </c>
      <c r="D34" s="32" t="s">
        <v>368</v>
      </c>
      <c r="E34" t="str">
        <f>IF('Sources&amp;Uses'!D23="","",'Sources&amp;Uses'!D23)</f>
        <v/>
      </c>
    </row>
    <row r="35" spans="2:5" x14ac:dyDescent="0.2">
      <c r="B35" s="4"/>
      <c r="C35" t="s">
        <v>369</v>
      </c>
      <c r="D35" t="s">
        <v>370</v>
      </c>
      <c r="E35" t="str">
        <f>IF('Sources&amp;Uses'!D25="","",'Sources&amp;Uses'!D25)</f>
        <v/>
      </c>
    </row>
    <row r="36" spans="2:5" x14ac:dyDescent="0.2">
      <c r="B36" s="4"/>
      <c r="C36" t="s">
        <v>371</v>
      </c>
      <c r="D36" t="s">
        <v>372</v>
      </c>
      <c r="E36" t="str">
        <f>IF('Sources&amp;Uses'!D31="","",'Sources&amp;Uses'!D31)</f>
        <v/>
      </c>
    </row>
    <row r="37" spans="2:5" x14ac:dyDescent="0.2">
      <c r="B37" s="4"/>
      <c r="C37" t="s">
        <v>373</v>
      </c>
      <c r="D37" t="s">
        <v>374</v>
      </c>
      <c r="E37" t="str">
        <f>IF('Sources&amp;Uses'!D35="","",'Sources&amp;Uses'!D35)</f>
        <v/>
      </c>
    </row>
    <row r="38" spans="2:5" x14ac:dyDescent="0.2">
      <c r="B38" s="4"/>
      <c r="D38" s="32" t="s">
        <v>36</v>
      </c>
      <c r="E38" t="str">
        <f>IF('Sources&amp;Uses'!D26="","",'Sources&amp;Uses'!D26)</f>
        <v/>
      </c>
    </row>
    <row r="39" spans="2:5" x14ac:dyDescent="0.2">
      <c r="B39" s="4"/>
      <c r="C39" t="s">
        <v>375</v>
      </c>
      <c r="D39" t="s">
        <v>376</v>
      </c>
      <c r="E39" t="str">
        <f>IF('Sources&amp;Uses'!D29="","",'Sources&amp;Uses'!D29)</f>
        <v/>
      </c>
    </row>
    <row r="40" spans="2:5" x14ac:dyDescent="0.2">
      <c r="B40" s="4"/>
      <c r="C40" s="32" t="s">
        <v>44</v>
      </c>
      <c r="D40" s="32" t="s">
        <v>386</v>
      </c>
      <c r="E40" t="str">
        <f>IF('Sources&amp;Uses'!D34="","",'Sources&amp;Uses'!D34)</f>
        <v/>
      </c>
    </row>
    <row r="41" spans="2:5" x14ac:dyDescent="0.2">
      <c r="B41" s="4"/>
      <c r="C41" t="s">
        <v>377</v>
      </c>
      <c r="D41" t="s">
        <v>378</v>
      </c>
      <c r="E41" t="str">
        <f>IF('Sources&amp;Uses'!D27="","",'Sources&amp;Uses'!D27)</f>
        <v/>
      </c>
    </row>
    <row r="42" spans="2:5" x14ac:dyDescent="0.2">
      <c r="C42" t="s">
        <v>379</v>
      </c>
      <c r="D42" t="s">
        <v>380</v>
      </c>
      <c r="E42" t="str">
        <f>IF('Sources&amp;Uses'!D32="","",'Sources&amp;Uses'!D32)</f>
        <v/>
      </c>
    </row>
    <row r="43" spans="2:5" x14ac:dyDescent="0.2">
      <c r="D43" s="32" t="s">
        <v>388</v>
      </c>
      <c r="E43" t="str">
        <f>IF('Sources&amp;Uses'!D39="","",'Sources&amp;Uses'!D39)</f>
        <v/>
      </c>
    </row>
    <row r="44" spans="2:5" x14ac:dyDescent="0.2">
      <c r="C44" s="32" t="s">
        <v>34</v>
      </c>
      <c r="D44" s="32" t="s">
        <v>389</v>
      </c>
      <c r="E44" t="str">
        <f>IF('Sources&amp;Uses'!D24="","",'Sources&amp;Uses'!D24)</f>
        <v/>
      </c>
    </row>
    <row r="45" spans="2:5" x14ac:dyDescent="0.2">
      <c r="C45" t="s">
        <v>381</v>
      </c>
      <c r="D45" t="s">
        <v>382</v>
      </c>
      <c r="E45" t="str">
        <f>IF('Sources&amp;Uses'!D30="","",'Sources&amp;Uses'!D30)</f>
        <v/>
      </c>
    </row>
    <row r="46" spans="2:5" x14ac:dyDescent="0.2">
      <c r="C46" t="s">
        <v>383</v>
      </c>
      <c r="D46" t="s">
        <v>46</v>
      </c>
      <c r="E46" t="str">
        <f>IF('Sources&amp;Uses'!D36="","",'Sources&amp;Uses'!D36)</f>
        <v/>
      </c>
    </row>
    <row r="47" spans="2:5" x14ac:dyDescent="0.2">
      <c r="C47" t="s">
        <v>47</v>
      </c>
      <c r="D47" t="s">
        <v>47</v>
      </c>
      <c r="E47" t="str">
        <f>IF('Sources&amp;Uses'!D37="","",'Sources&amp;Uses'!D37)</f>
        <v/>
      </c>
    </row>
    <row r="48" spans="2:5" x14ac:dyDescent="0.2">
      <c r="C48" t="s">
        <v>384</v>
      </c>
      <c r="D48" t="s">
        <v>385</v>
      </c>
      <c r="E48" t="str">
        <f>IF('Sources&amp;Uses'!D38="","",'Sources&amp;Uses'!D38)</f>
        <v/>
      </c>
    </row>
    <row r="50" spans="4:5" x14ac:dyDescent="0.2">
      <c r="D50" s="32" t="s">
        <v>390</v>
      </c>
      <c r="E50">
        <f>IF('Sources&amp;Uses'!D13="","",'Sources&amp;Uses'!D13)</f>
        <v>0</v>
      </c>
    </row>
  </sheetData>
  <sheetProtection algorithmName="SHA-512" hashValue="4Gc6t69fuIoAxXhr1wRtsxSPml2JpFvvQN8wLTcJPxrkNDQ+PFDfUSdc9AYv1XbsC88hL+xnlKlqS8P8WJF5LQ==" saltValue="C+kTjF1fPTBkNuGRETHcqQ==" spinCount="100000" sheet="1" objects="1" scenarios="1" formatColumns="0" formatRows="0"/>
  <dataValidations count="1">
    <dataValidation type="list" errorStyle="warning" showInputMessage="1" showErrorMessage="1" errorTitle="SmartDox" error="The value you entered for the dropdown is not valid." sqref="D12:D19" xr:uid="{D60C6BA2-C60B-447D-8D3F-61174A82D4A6}">
      <formula1>SD_D_AllDEVFundingSourcesForSmartDox_Name</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59999389629810485"/>
    <pageSetUpPr fitToPage="1"/>
  </sheetPr>
  <dimension ref="B2:M61"/>
  <sheetViews>
    <sheetView topLeftCell="A46" zoomScale="80" zoomScaleNormal="80" workbookViewId="0">
      <selection activeCell="D12" sqref="D12"/>
    </sheetView>
  </sheetViews>
  <sheetFormatPr defaultRowHeight="15" customHeight="1" x14ac:dyDescent="0.2"/>
  <cols>
    <col min="2" max="2" width="31.5703125" customWidth="1"/>
    <col min="3" max="3" width="5.140625" bestFit="1" customWidth="1"/>
    <col min="4" max="4" width="20.28515625" customWidth="1"/>
    <col min="5" max="5" width="15.140625" bestFit="1" customWidth="1"/>
    <col min="6" max="6" width="11.28515625" style="8" bestFit="1" customWidth="1"/>
    <col min="8" max="8" width="25.85546875" bestFit="1" customWidth="1"/>
    <col min="9" max="9" width="17.85546875" customWidth="1"/>
    <col min="10" max="10" width="15.28515625" customWidth="1"/>
    <col min="11" max="11" width="15.140625" customWidth="1"/>
    <col min="12" max="12" width="16" customWidth="1"/>
    <col min="13" max="13" width="11.140625" customWidth="1"/>
  </cols>
  <sheetData>
    <row r="2" spans="2:9" ht="15" customHeight="1" x14ac:dyDescent="0.25">
      <c r="B2" s="54" t="s">
        <v>15</v>
      </c>
      <c r="D2" s="99">
        <f>'General Project Info'!D6</f>
        <v>0</v>
      </c>
      <c r="E2" s="96"/>
    </row>
    <row r="3" spans="2:9" ht="15" customHeight="1" x14ac:dyDescent="0.2">
      <c r="E3" s="1"/>
    </row>
    <row r="4" spans="2:9" ht="15" customHeight="1" x14ac:dyDescent="0.2">
      <c r="B4" s="2" t="s">
        <v>16</v>
      </c>
      <c r="D4" s="93">
        <f>'General Project Info'!D12</f>
        <v>0</v>
      </c>
    </row>
    <row r="5" spans="2:9" ht="15" customHeight="1" x14ac:dyDescent="0.2">
      <c r="B5" s="2" t="s">
        <v>17</v>
      </c>
      <c r="D5" s="93">
        <f>'General Project Info'!D13</f>
        <v>0</v>
      </c>
    </row>
    <row r="6" spans="2:9" ht="15" customHeight="1" x14ac:dyDescent="0.2">
      <c r="B6" s="2"/>
    </row>
    <row r="7" spans="2:9" ht="15" customHeight="1" x14ac:dyDescent="0.2">
      <c r="B7" s="2" t="s">
        <v>18</v>
      </c>
      <c r="D7" s="6" t="s">
        <v>19</v>
      </c>
      <c r="E7" s="6" t="s">
        <v>20</v>
      </c>
      <c r="F7" s="9" t="s">
        <v>21</v>
      </c>
    </row>
    <row r="8" spans="2:9" ht="15" customHeight="1" x14ac:dyDescent="0.2">
      <c r="B8" s="4" t="s">
        <v>22</v>
      </c>
      <c r="C8" s="3"/>
      <c r="D8" s="148"/>
      <c r="E8" s="140" t="e">
        <f>D8/$D$4</f>
        <v>#DIV/0!</v>
      </c>
      <c r="F8" s="153" t="e">
        <f>D8/$D$5</f>
        <v>#DIV/0!</v>
      </c>
    </row>
    <row r="9" spans="2:9" ht="15" customHeight="1" x14ac:dyDescent="0.2">
      <c r="B9" s="29" t="s">
        <v>23</v>
      </c>
      <c r="C9" s="30"/>
      <c r="D9" s="146">
        <f>SUM(D8)</f>
        <v>0</v>
      </c>
      <c r="E9" s="141" t="e">
        <f>D9/$D$4</f>
        <v>#DIV/0!</v>
      </c>
      <c r="F9" s="154" t="e">
        <f>D9/$D$5</f>
        <v>#DIV/0!</v>
      </c>
    </row>
    <row r="10" spans="2:9" ht="15" customHeight="1" x14ac:dyDescent="0.2">
      <c r="D10" s="157"/>
      <c r="E10" s="5"/>
    </row>
    <row r="11" spans="2:9" ht="15" customHeight="1" x14ac:dyDescent="0.2">
      <c r="B11" s="2" t="s">
        <v>24</v>
      </c>
      <c r="D11" s="157"/>
      <c r="E11" s="5"/>
    </row>
    <row r="12" spans="2:9" ht="15" customHeight="1" x14ac:dyDescent="0.2">
      <c r="B12" s="4" t="s">
        <v>25</v>
      </c>
      <c r="C12" s="3"/>
      <c r="D12" s="148"/>
      <c r="E12" s="140" t="e">
        <f>D12/$D$4</f>
        <v>#DIV/0!</v>
      </c>
      <c r="F12" s="153" t="e">
        <f>D12/$D$5</f>
        <v>#DIV/0!</v>
      </c>
    </row>
    <row r="13" spans="2:9" ht="15" customHeight="1" x14ac:dyDescent="0.2">
      <c r="B13" s="29" t="s">
        <v>26</v>
      </c>
      <c r="C13" s="30"/>
      <c r="D13" s="146">
        <f>SUM(D12:D12)</f>
        <v>0</v>
      </c>
      <c r="E13" s="141" t="e">
        <f>D13/$D$4</f>
        <v>#DIV/0!</v>
      </c>
      <c r="F13" s="154" t="e">
        <f>D13/$D$5</f>
        <v>#DIV/0!</v>
      </c>
      <c r="I13" s="98"/>
    </row>
    <row r="14" spans="2:9" ht="15" customHeight="1" x14ac:dyDescent="0.2">
      <c r="D14" s="157"/>
      <c r="E14" s="5"/>
    </row>
    <row r="15" spans="2:9" ht="15" customHeight="1" x14ac:dyDescent="0.2">
      <c r="B15" s="2" t="s">
        <v>27</v>
      </c>
      <c r="D15" s="157"/>
      <c r="E15" s="5"/>
    </row>
    <row r="16" spans="2:9" ht="15" customHeight="1" x14ac:dyDescent="0.2">
      <c r="B16" s="4" t="s">
        <v>28</v>
      </c>
      <c r="C16" s="3"/>
      <c r="D16" s="148"/>
      <c r="E16" s="140" t="e">
        <f t="shared" ref="E16:E39" si="0">D16/$D$4</f>
        <v>#DIV/0!</v>
      </c>
      <c r="F16" s="153" t="e">
        <f t="shared" ref="F16:F39" si="1">D16/$D$5</f>
        <v>#DIV/0!</v>
      </c>
    </row>
    <row r="17" spans="2:13" ht="15" customHeight="1" x14ac:dyDescent="0.2">
      <c r="B17" s="74" t="s">
        <v>14</v>
      </c>
      <c r="C17" s="3"/>
      <c r="D17" s="148"/>
      <c r="E17" s="140" t="e">
        <f t="shared" si="0"/>
        <v>#DIV/0!</v>
      </c>
      <c r="F17" s="153" t="e">
        <f t="shared" si="1"/>
        <v>#DIV/0!</v>
      </c>
    </row>
    <row r="18" spans="2:13" ht="15" customHeight="1" x14ac:dyDescent="0.2">
      <c r="B18" s="74" t="s">
        <v>387</v>
      </c>
      <c r="C18" s="3"/>
      <c r="D18" s="148"/>
      <c r="E18" s="140" t="e">
        <f t="shared" si="0"/>
        <v>#DIV/0!</v>
      </c>
      <c r="F18" s="153" t="e">
        <f t="shared" si="1"/>
        <v>#DIV/0!</v>
      </c>
    </row>
    <row r="19" spans="2:13" ht="15" customHeight="1" x14ac:dyDescent="0.2">
      <c r="B19" s="4" t="s">
        <v>29</v>
      </c>
      <c r="C19" s="3"/>
      <c r="D19" s="148"/>
      <c r="E19" s="140" t="e">
        <f t="shared" si="0"/>
        <v>#DIV/0!</v>
      </c>
      <c r="F19" s="153" t="e">
        <f t="shared" si="1"/>
        <v>#DIV/0!</v>
      </c>
      <c r="M19" s="82"/>
    </row>
    <row r="20" spans="2:13" ht="15" customHeight="1" x14ac:dyDescent="0.2">
      <c r="B20" s="4" t="s">
        <v>30</v>
      </c>
      <c r="C20" s="3"/>
      <c r="D20" s="148"/>
      <c r="E20" s="140" t="e">
        <f t="shared" si="0"/>
        <v>#DIV/0!</v>
      </c>
      <c r="F20" s="153" t="e">
        <f t="shared" si="1"/>
        <v>#DIV/0!</v>
      </c>
      <c r="J20" s="5"/>
      <c r="K20" s="5"/>
      <c r="L20" s="5"/>
    </row>
    <row r="21" spans="2:13" ht="15" customHeight="1" x14ac:dyDescent="0.2">
      <c r="B21" s="4" t="s">
        <v>31</v>
      </c>
      <c r="C21" s="3"/>
      <c r="D21" s="148"/>
      <c r="E21" s="140" t="e">
        <f>D21/$D$4</f>
        <v>#DIV/0!</v>
      </c>
      <c r="F21" s="153" t="e">
        <f>D21/$D$5</f>
        <v>#DIV/0!</v>
      </c>
      <c r="I21" s="5"/>
      <c r="J21" s="83"/>
      <c r="K21" s="83"/>
      <c r="L21" s="83"/>
      <c r="M21" s="8"/>
    </row>
    <row r="22" spans="2:13" ht="15" customHeight="1" x14ac:dyDescent="0.2">
      <c r="B22" s="4" t="s">
        <v>32</v>
      </c>
      <c r="C22" s="3"/>
      <c r="D22" s="148"/>
      <c r="E22" s="140" t="e">
        <f>D22/$D$4</f>
        <v>#DIV/0!</v>
      </c>
      <c r="F22" s="153" t="e">
        <f>D22/$D$5</f>
        <v>#DIV/0!</v>
      </c>
      <c r="I22" s="5"/>
      <c r="J22" s="83"/>
      <c r="K22" s="83"/>
      <c r="L22" s="83"/>
      <c r="M22" s="8"/>
    </row>
    <row r="23" spans="2:13" ht="15" customHeight="1" x14ac:dyDescent="0.2">
      <c r="B23" s="4" t="s">
        <v>33</v>
      </c>
      <c r="C23" s="20" t="str">
        <f>IFERROR(D23/D42,"")</f>
        <v/>
      </c>
      <c r="D23" s="148"/>
      <c r="E23" s="140" t="e">
        <f t="shared" si="0"/>
        <v>#DIV/0!</v>
      </c>
      <c r="F23" s="153" t="e">
        <f t="shared" si="1"/>
        <v>#DIV/0!</v>
      </c>
      <c r="J23" s="83"/>
      <c r="K23" s="83"/>
      <c r="L23" s="83"/>
    </row>
    <row r="24" spans="2:13" ht="15" customHeight="1" x14ac:dyDescent="0.2">
      <c r="B24" s="4" t="s">
        <v>34</v>
      </c>
      <c r="C24" s="3"/>
      <c r="D24" s="148"/>
      <c r="E24" s="140" t="e">
        <f t="shared" si="0"/>
        <v>#DIV/0!</v>
      </c>
      <c r="F24" s="153" t="e">
        <f t="shared" si="1"/>
        <v>#DIV/0!</v>
      </c>
    </row>
    <row r="25" spans="2:13" ht="15" customHeight="1" x14ac:dyDescent="0.2">
      <c r="B25" s="4" t="s">
        <v>35</v>
      </c>
      <c r="C25" s="3"/>
      <c r="D25" s="148"/>
      <c r="E25" s="140" t="e">
        <f t="shared" si="0"/>
        <v>#DIV/0!</v>
      </c>
      <c r="F25" s="153" t="e">
        <f t="shared" si="1"/>
        <v>#DIV/0!</v>
      </c>
    </row>
    <row r="26" spans="2:13" ht="15" customHeight="1" x14ac:dyDescent="0.2">
      <c r="B26" s="4" t="s">
        <v>36</v>
      </c>
      <c r="C26" s="3"/>
      <c r="D26" s="148"/>
      <c r="E26" s="140" t="e">
        <f t="shared" si="0"/>
        <v>#DIV/0!</v>
      </c>
      <c r="F26" s="153" t="e">
        <f t="shared" si="1"/>
        <v>#DIV/0!</v>
      </c>
    </row>
    <row r="27" spans="2:13" ht="15" customHeight="1" x14ac:dyDescent="0.2">
      <c r="B27" s="4" t="s">
        <v>37</v>
      </c>
      <c r="C27" s="3"/>
      <c r="D27" s="148"/>
      <c r="E27" s="140" t="e">
        <f t="shared" si="0"/>
        <v>#DIV/0!</v>
      </c>
      <c r="F27" s="153" t="e">
        <f t="shared" si="1"/>
        <v>#DIV/0!</v>
      </c>
    </row>
    <row r="28" spans="2:13" ht="15" customHeight="1" x14ac:dyDescent="0.2">
      <c r="B28" s="4" t="s">
        <v>38</v>
      </c>
      <c r="C28" s="3"/>
      <c r="D28" s="148"/>
      <c r="E28" s="140" t="e">
        <f t="shared" si="0"/>
        <v>#DIV/0!</v>
      </c>
      <c r="F28" s="153" t="e">
        <f t="shared" si="1"/>
        <v>#DIV/0!</v>
      </c>
    </row>
    <row r="29" spans="2:13" ht="15" customHeight="1" x14ac:dyDescent="0.2">
      <c r="B29" s="4" t="s">
        <v>39</v>
      </c>
      <c r="C29" s="3"/>
      <c r="D29" s="148"/>
      <c r="E29" s="140" t="e">
        <f t="shared" si="0"/>
        <v>#DIV/0!</v>
      </c>
      <c r="F29" s="153" t="e">
        <f t="shared" si="1"/>
        <v>#DIV/0!</v>
      </c>
    </row>
    <row r="30" spans="2:13" ht="15" customHeight="1" x14ac:dyDescent="0.2">
      <c r="B30" s="4" t="s">
        <v>40</v>
      </c>
      <c r="C30" s="3"/>
      <c r="D30" s="148"/>
      <c r="E30" s="140" t="e">
        <f t="shared" ref="E30:E37" si="2">D30/$D$4</f>
        <v>#DIV/0!</v>
      </c>
      <c r="F30" s="153" t="e">
        <f t="shared" ref="F30:F37" si="3">D30/$D$5</f>
        <v>#DIV/0!</v>
      </c>
    </row>
    <row r="31" spans="2:13" ht="15" customHeight="1" x14ac:dyDescent="0.2">
      <c r="B31" s="4" t="s">
        <v>41</v>
      </c>
      <c r="C31" s="3"/>
      <c r="D31" s="148"/>
      <c r="E31" s="140" t="e">
        <f t="shared" si="2"/>
        <v>#DIV/0!</v>
      </c>
      <c r="F31" s="153" t="e">
        <f t="shared" si="1"/>
        <v>#DIV/0!</v>
      </c>
    </row>
    <row r="32" spans="2:13" ht="15" customHeight="1" x14ac:dyDescent="0.2">
      <c r="B32" s="4" t="s">
        <v>42</v>
      </c>
      <c r="C32" s="3"/>
      <c r="D32" s="148"/>
      <c r="E32" s="140" t="e">
        <f t="shared" si="2"/>
        <v>#DIV/0!</v>
      </c>
      <c r="F32" s="153" t="e">
        <f t="shared" si="3"/>
        <v>#DIV/0!</v>
      </c>
    </row>
    <row r="33" spans="2:7" ht="15" customHeight="1" x14ac:dyDescent="0.2">
      <c r="B33" s="4" t="s">
        <v>43</v>
      </c>
      <c r="C33" s="3"/>
      <c r="D33" s="148"/>
      <c r="E33" s="140" t="e">
        <f t="shared" si="2"/>
        <v>#DIV/0!</v>
      </c>
      <c r="F33" s="153" t="e">
        <f t="shared" si="3"/>
        <v>#DIV/0!</v>
      </c>
    </row>
    <row r="34" spans="2:7" ht="15" customHeight="1" x14ac:dyDescent="0.2">
      <c r="B34" s="4" t="s">
        <v>44</v>
      </c>
      <c r="C34" s="3"/>
      <c r="D34" s="148"/>
      <c r="E34" s="140" t="e">
        <f t="shared" si="2"/>
        <v>#DIV/0!</v>
      </c>
      <c r="F34" s="153" t="e">
        <f t="shared" si="3"/>
        <v>#DIV/0!</v>
      </c>
    </row>
    <row r="35" spans="2:7" ht="15" customHeight="1" x14ac:dyDescent="0.2">
      <c r="B35" s="4" t="s">
        <v>45</v>
      </c>
      <c r="C35" s="3"/>
      <c r="D35" s="148"/>
      <c r="E35" s="140" t="e">
        <f t="shared" si="2"/>
        <v>#DIV/0!</v>
      </c>
      <c r="F35" s="153" t="e">
        <f t="shared" si="3"/>
        <v>#DIV/0!</v>
      </c>
    </row>
    <row r="36" spans="2:7" ht="15" customHeight="1" x14ac:dyDescent="0.2">
      <c r="B36" s="4" t="s">
        <v>46</v>
      </c>
      <c r="C36" s="3"/>
      <c r="D36" s="148"/>
      <c r="E36" s="140" t="e">
        <f t="shared" si="2"/>
        <v>#DIV/0!</v>
      </c>
      <c r="F36" s="153" t="e">
        <f t="shared" si="3"/>
        <v>#DIV/0!</v>
      </c>
    </row>
    <row r="37" spans="2:7" ht="15" customHeight="1" x14ac:dyDescent="0.2">
      <c r="B37" s="4" t="s">
        <v>47</v>
      </c>
      <c r="C37" s="3"/>
      <c r="D37" s="148"/>
      <c r="E37" s="140" t="e">
        <f t="shared" si="2"/>
        <v>#DIV/0!</v>
      </c>
      <c r="F37" s="153" t="e">
        <f t="shared" si="3"/>
        <v>#DIV/0!</v>
      </c>
      <c r="G37" s="5"/>
    </row>
    <row r="38" spans="2:7" ht="15" customHeight="1" x14ac:dyDescent="0.2">
      <c r="B38" s="4" t="s">
        <v>48</v>
      </c>
      <c r="C38" s="3"/>
      <c r="D38" s="148"/>
      <c r="E38" s="140" t="e">
        <f t="shared" si="0"/>
        <v>#DIV/0!</v>
      </c>
      <c r="F38" s="153" t="e">
        <f t="shared" si="1"/>
        <v>#DIV/0!</v>
      </c>
    </row>
    <row r="39" spans="2:7" ht="15" customHeight="1" x14ac:dyDescent="0.2">
      <c r="B39" s="4" t="s">
        <v>49</v>
      </c>
      <c r="C39" s="3"/>
      <c r="D39" s="148"/>
      <c r="E39" s="140" t="e">
        <f t="shared" si="0"/>
        <v>#DIV/0!</v>
      </c>
      <c r="F39" s="153" t="e">
        <f t="shared" si="1"/>
        <v>#DIV/0!</v>
      </c>
    </row>
    <row r="40" spans="2:7" ht="15" customHeight="1" x14ac:dyDescent="0.2">
      <c r="B40" s="29" t="s">
        <v>50</v>
      </c>
      <c r="C40" s="30"/>
      <c r="D40" s="146">
        <f>SUM(D16:D39)</f>
        <v>0</v>
      </c>
      <c r="E40" s="141" t="e">
        <f>D40/$D$4</f>
        <v>#DIV/0!</v>
      </c>
      <c r="F40" s="154" t="e">
        <f>D40/$D$5</f>
        <v>#DIV/0!</v>
      </c>
    </row>
    <row r="41" spans="2:7" ht="15" customHeight="1" x14ac:dyDescent="0.2">
      <c r="B41" s="32"/>
      <c r="C41" s="32"/>
      <c r="D41" s="158"/>
      <c r="E41" s="84"/>
      <c r="F41" s="33"/>
    </row>
    <row r="42" spans="2:7" ht="15" customHeight="1" x14ac:dyDescent="0.2">
      <c r="B42" s="29" t="s">
        <v>51</v>
      </c>
      <c r="C42" s="30"/>
      <c r="D42" s="146">
        <f>D40+D13+D9</f>
        <v>0</v>
      </c>
      <c r="E42" s="141" t="e">
        <f>D42/$D$4</f>
        <v>#DIV/0!</v>
      </c>
      <c r="F42" s="154" t="e">
        <f>D42/$D$5</f>
        <v>#DIV/0!</v>
      </c>
    </row>
    <row r="44" spans="2:7" ht="15" customHeight="1" x14ac:dyDescent="0.2">
      <c r="D44" s="5"/>
      <c r="E44" s="2"/>
    </row>
    <row r="45" spans="2:7" ht="15" customHeight="1" x14ac:dyDescent="0.2">
      <c r="B45" s="85" t="s">
        <v>52</v>
      </c>
      <c r="D45" s="6"/>
      <c r="E45" s="6"/>
      <c r="F45" s="9"/>
    </row>
    <row r="46" spans="2:7" ht="15" customHeight="1" x14ac:dyDescent="0.2">
      <c r="B46" s="4" t="s">
        <v>53</v>
      </c>
      <c r="C46" s="3"/>
      <c r="D46" s="218"/>
      <c r="E46" s="86" t="e">
        <f t="shared" ref="E46:E52" si="4">D46/$D$54</f>
        <v>#DIV/0!</v>
      </c>
      <c r="F46"/>
    </row>
    <row r="47" spans="2:7" ht="15" customHeight="1" x14ac:dyDescent="0.2">
      <c r="B47" s="4" t="s">
        <v>54</v>
      </c>
      <c r="C47" s="3"/>
      <c r="D47" s="155"/>
      <c r="E47" s="86" t="e">
        <f t="shared" si="4"/>
        <v>#DIV/0!</v>
      </c>
      <c r="F47"/>
    </row>
    <row r="48" spans="2:7" ht="15" customHeight="1" x14ac:dyDescent="0.2">
      <c r="B48" s="214" t="s">
        <v>269</v>
      </c>
      <c r="C48" s="3"/>
      <c r="D48" s="155"/>
      <c r="E48" s="86" t="e">
        <f t="shared" si="4"/>
        <v>#DIV/0!</v>
      </c>
      <c r="F48"/>
    </row>
    <row r="49" spans="2:8" ht="15" customHeight="1" x14ac:dyDescent="0.2">
      <c r="B49" s="215" t="s">
        <v>55</v>
      </c>
      <c r="C49" s="100"/>
      <c r="D49" s="155"/>
      <c r="E49" s="86" t="e">
        <f t="shared" si="4"/>
        <v>#DIV/0!</v>
      </c>
      <c r="F49"/>
    </row>
    <row r="50" spans="2:8" ht="15" customHeight="1" x14ac:dyDescent="0.2">
      <c r="B50" s="71" t="s">
        <v>56</v>
      </c>
      <c r="C50" s="3"/>
      <c r="D50" s="155"/>
      <c r="E50" s="86" t="e">
        <f t="shared" si="4"/>
        <v>#DIV/0!</v>
      </c>
      <c r="F50"/>
    </row>
    <row r="51" spans="2:8" ht="15" customHeight="1" x14ac:dyDescent="0.2">
      <c r="B51" s="4" t="s">
        <v>57</v>
      </c>
      <c r="C51" s="3"/>
      <c r="D51" s="155"/>
      <c r="E51" s="86" t="e">
        <f t="shared" si="4"/>
        <v>#DIV/0!</v>
      </c>
      <c r="F51"/>
    </row>
    <row r="52" spans="2:8" ht="15" customHeight="1" x14ac:dyDescent="0.2">
      <c r="B52" s="4" t="s">
        <v>58</v>
      </c>
      <c r="C52" s="3"/>
      <c r="D52" s="155"/>
      <c r="E52" s="86" t="e">
        <f t="shared" si="4"/>
        <v>#DIV/0!</v>
      </c>
      <c r="F52"/>
      <c r="G52" s="90" t="s">
        <v>60</v>
      </c>
      <c r="H52" s="91"/>
    </row>
    <row r="53" spans="2:8" ht="15" customHeight="1" x14ac:dyDescent="0.2">
      <c r="B53" s="87" t="s">
        <v>59</v>
      </c>
      <c r="C53" s="88"/>
      <c r="D53" s="156">
        <f>D42-SUM(D46:D52)</f>
        <v>0</v>
      </c>
      <c r="E53" s="89" t="e">
        <f>D53/$D$54</f>
        <v>#DIV/0!</v>
      </c>
      <c r="F53"/>
    </row>
    <row r="54" spans="2:8" ht="15" customHeight="1" x14ac:dyDescent="0.2">
      <c r="B54" s="29" t="s">
        <v>61</v>
      </c>
      <c r="C54" s="30"/>
      <c r="D54" s="146">
        <f>SUM(D46:D53)</f>
        <v>0</v>
      </c>
      <c r="E54" s="34" t="e">
        <f>SUM(E46:E53)</f>
        <v>#DIV/0!</v>
      </c>
      <c r="F54"/>
    </row>
    <row r="57" spans="2:8" ht="15" customHeight="1" x14ac:dyDescent="0.2">
      <c r="B57" s="92" t="s">
        <v>62</v>
      </c>
      <c r="D57" s="6" t="s">
        <v>19</v>
      </c>
      <c r="E57" s="6" t="s">
        <v>20</v>
      </c>
      <c r="F57" s="9" t="s">
        <v>21</v>
      </c>
    </row>
    <row r="58" spans="2:8" ht="15" customHeight="1" x14ac:dyDescent="0.2">
      <c r="B58" s="4" t="s">
        <v>63</v>
      </c>
      <c r="C58" s="3"/>
      <c r="D58" s="143">
        <f>D9</f>
        <v>0</v>
      </c>
      <c r="E58" s="140" t="e">
        <f>D58/$D$4</f>
        <v>#DIV/0!</v>
      </c>
      <c r="F58" s="153" t="e">
        <f>D58/$D$5</f>
        <v>#DIV/0!</v>
      </c>
    </row>
    <row r="59" spans="2:8" ht="15" customHeight="1" x14ac:dyDescent="0.2">
      <c r="B59" s="4" t="s">
        <v>64</v>
      </c>
      <c r="C59" s="3"/>
      <c r="D59" s="143">
        <f>D13</f>
        <v>0</v>
      </c>
      <c r="E59" s="140" t="e">
        <f>D59/$D$4</f>
        <v>#DIV/0!</v>
      </c>
      <c r="F59" s="153" t="e">
        <f>D59/$D$5</f>
        <v>#DIV/0!</v>
      </c>
    </row>
    <row r="60" spans="2:8" ht="15" customHeight="1" x14ac:dyDescent="0.2">
      <c r="B60" s="4" t="s">
        <v>65</v>
      </c>
      <c r="C60" s="3"/>
      <c r="D60" s="143">
        <f>D40</f>
        <v>0</v>
      </c>
      <c r="E60" s="140" t="e">
        <f>E40</f>
        <v>#DIV/0!</v>
      </c>
      <c r="F60" s="153" t="e">
        <f>F40</f>
        <v>#DIV/0!</v>
      </c>
    </row>
    <row r="61" spans="2:8" ht="15" customHeight="1" x14ac:dyDescent="0.2">
      <c r="B61" s="29" t="s">
        <v>66</v>
      </c>
      <c r="C61" s="30"/>
      <c r="D61" s="146">
        <f>SUM(D58:D60)</f>
        <v>0</v>
      </c>
      <c r="E61" s="141" t="e">
        <f>SUM(E58:E60)</f>
        <v>#DIV/0!</v>
      </c>
      <c r="F61" s="154" t="e">
        <f>SUM(F58:F60)</f>
        <v>#DIV/0!</v>
      </c>
    </row>
  </sheetData>
  <sheetProtection algorithmName="SHA-512" hashValue="05HG9qgJsvu7xCt9wNBm0tkt3ed9G9eYtNsynS1+NZkuojT7M5LiVIEcXcxpJ3dlg/iQYhhUEm+cOhKiPbsMyQ==" saltValue="46BU7VFkZ2yprP4izKYZrA==" spinCount="100000" sheet="1" objects="1" scenarios="1" formatColumns="0" formatRows="0"/>
  <printOptions horizontalCentered="1" verticalCentered="1" gridLines="1" gridLinesSet="0"/>
  <pageMargins left="0.75" right="0.75" top="1.5" bottom="0.75" header="0.5" footer="0.5"/>
  <pageSetup scale="96" orientation="portrait" horizontalDpi="4294967292" verticalDpi="300" r:id="rId1"/>
  <headerFooter alignWithMargins="0">
    <oddHeader xml:space="preserve">&amp;C&amp;"Arial,Bold"&amp;14
Exhibit C
</oddHeader>
    <oddFooter>&amp;C_x000D_&amp;1#&amp;"Calibri"&amp;10&amp;K000000 Level 3 - Restricted</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50003F9E-8E43-407A-BFC2-5A1C1C9CC040}">
          <x14:formula1>
            <xm:f>'Prolink Etc'!$O$2:$O$18</xm:f>
          </x14:formula1>
          <xm:sqref>B48:B49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pageSetUpPr fitToPage="1"/>
  </sheetPr>
  <dimension ref="B1:Z75"/>
  <sheetViews>
    <sheetView topLeftCell="A50" zoomScale="80" zoomScaleNormal="80" workbookViewId="0">
      <selection activeCell="M58" sqref="M58"/>
    </sheetView>
  </sheetViews>
  <sheetFormatPr defaultRowHeight="15" customHeight="1" x14ac:dyDescent="0.2"/>
  <cols>
    <col min="2" max="2" width="30.140625" customWidth="1"/>
    <col min="3" max="3" width="6" customWidth="1"/>
    <col min="4" max="4" width="6.7109375" customWidth="1"/>
    <col min="5" max="5" width="12.7109375" customWidth="1"/>
    <col min="6" max="6" width="13.85546875" customWidth="1"/>
    <col min="7" max="7" width="12.7109375" customWidth="1"/>
    <col min="9" max="9" width="28.28515625" customWidth="1"/>
    <col min="10" max="10" width="5.5703125" customWidth="1"/>
    <col min="11" max="11" width="6.7109375" customWidth="1"/>
    <col min="12" max="12" width="12.7109375" customWidth="1"/>
    <col min="13" max="13" width="13.85546875" customWidth="1"/>
    <col min="14" max="14" width="12.7109375" customWidth="1"/>
    <col min="15" max="15" width="7.42578125" customWidth="1"/>
  </cols>
  <sheetData>
    <row r="1" spans="2:14" ht="15" customHeight="1" x14ac:dyDescent="0.2">
      <c r="B1" s="1"/>
      <c r="C1" s="1"/>
      <c r="I1" s="1"/>
      <c r="J1" s="1"/>
    </row>
    <row r="2" spans="2:14" ht="15" customHeight="1" x14ac:dyDescent="0.2">
      <c r="B2" s="53"/>
      <c r="C2" s="53"/>
      <c r="I2" s="53"/>
      <c r="J2" s="53"/>
    </row>
    <row r="3" spans="2:14" s="55" customFormat="1" ht="15" customHeight="1" x14ac:dyDescent="0.25">
      <c r="B3" s="54" t="s">
        <v>67</v>
      </c>
      <c r="C3" s="54"/>
      <c r="I3" s="54" t="s">
        <v>68</v>
      </c>
      <c r="J3" s="54"/>
    </row>
    <row r="5" spans="2:14" s="97" customFormat="1" ht="25.5" x14ac:dyDescent="0.2">
      <c r="B5" s="193" t="s">
        <v>69</v>
      </c>
      <c r="C5" s="194"/>
      <c r="D5" s="195" t="s">
        <v>70</v>
      </c>
      <c r="E5" s="202" t="s">
        <v>71</v>
      </c>
      <c r="F5" s="196" t="s">
        <v>72</v>
      </c>
      <c r="G5" s="196" t="s">
        <v>73</v>
      </c>
      <c r="I5" s="204"/>
      <c r="J5" s="203"/>
      <c r="K5" s="197" t="s">
        <v>70</v>
      </c>
      <c r="L5" s="196" t="s">
        <v>71</v>
      </c>
      <c r="M5" s="196" t="s">
        <v>72</v>
      </c>
      <c r="N5" s="196" t="s">
        <v>73</v>
      </c>
    </row>
    <row r="6" spans="2:14" ht="15" customHeight="1" x14ac:dyDescent="0.2">
      <c r="B6" s="74" t="s">
        <v>145</v>
      </c>
      <c r="C6" s="200"/>
      <c r="D6" s="149" t="str">
        <f>IF('General Project Info'!H7="","",('General Project Info'!H7-'General Project Info'!I7))</f>
        <v/>
      </c>
      <c r="E6" s="205" t="str">
        <f>IF('General Project Info'!H7="","",'General Project Info'!K7)</f>
        <v/>
      </c>
      <c r="F6" s="206" t="str">
        <f>IFERROR(D6*E6,"")</f>
        <v/>
      </c>
      <c r="G6" s="206" t="str">
        <f>IFERROR(F6*12,"")</f>
        <v/>
      </c>
      <c r="I6" s="265" t="s">
        <v>145</v>
      </c>
      <c r="J6" s="266"/>
      <c r="K6" s="199" t="str">
        <f>IF('General Project Info'!H7="","",('General Project Info'!H7-'General Project Info'!I7))</f>
        <v/>
      </c>
      <c r="L6" s="199" t="str">
        <f>IF('General Project Info'!K7="","",'General Project Info'!K7)</f>
        <v/>
      </c>
      <c r="M6" s="206" t="str">
        <f>IFERROR(K6*L6,"")</f>
        <v/>
      </c>
      <c r="N6" s="206" t="str">
        <f>IFERROR(M6*12,"")</f>
        <v/>
      </c>
    </row>
    <row r="7" spans="2:14" ht="15" customHeight="1" x14ac:dyDescent="0.2">
      <c r="B7" s="74" t="s">
        <v>146</v>
      </c>
      <c r="C7" s="200"/>
      <c r="D7" s="149" t="str">
        <f>IF('General Project Info'!H8="","",('General Project Info'!H8-'General Project Info'!I8))</f>
        <v/>
      </c>
      <c r="E7" s="205" t="str">
        <f>IF('General Project Info'!H8="","",'General Project Info'!K8)</f>
        <v/>
      </c>
      <c r="F7" s="206" t="str">
        <f t="shared" ref="F7:F11" si="0">IFERROR(D7*E7,"")</f>
        <v/>
      </c>
      <c r="G7" s="206" t="str">
        <f t="shared" ref="G7:G11" si="1">IFERROR(F7*12,"")</f>
        <v/>
      </c>
      <c r="I7" s="265" t="s">
        <v>146</v>
      </c>
      <c r="J7" s="266"/>
      <c r="K7" s="199" t="str">
        <f>IF('General Project Info'!H8="","",('General Project Info'!H8-'General Project Info'!I8))</f>
        <v/>
      </c>
      <c r="L7" s="199" t="str">
        <f>IF('General Project Info'!K8="","",'General Project Info'!K8)</f>
        <v/>
      </c>
      <c r="M7" s="206" t="str">
        <f t="shared" ref="M7:M11" si="2">IFERROR(K7*L7,"")</f>
        <v/>
      </c>
      <c r="N7" s="206" t="str">
        <f t="shared" ref="N7:N11" si="3">IFERROR(M7*12,"")</f>
        <v/>
      </c>
    </row>
    <row r="8" spans="2:14" ht="15" customHeight="1" x14ac:dyDescent="0.2">
      <c r="B8" s="74" t="s">
        <v>147</v>
      </c>
      <c r="C8" s="200"/>
      <c r="D8" s="149" t="str">
        <f>IF('General Project Info'!H9="","",('General Project Info'!H9-'General Project Info'!I9))</f>
        <v/>
      </c>
      <c r="E8" s="205" t="str">
        <f>IF('General Project Info'!H9="","",'General Project Info'!K9)</f>
        <v/>
      </c>
      <c r="F8" s="206" t="str">
        <f t="shared" si="0"/>
        <v/>
      </c>
      <c r="G8" s="206" t="str">
        <f t="shared" si="1"/>
        <v/>
      </c>
      <c r="I8" s="265" t="s">
        <v>147</v>
      </c>
      <c r="J8" s="266"/>
      <c r="K8" s="199" t="str">
        <f>IF('General Project Info'!H9="","",('General Project Info'!H9-'General Project Info'!I9))</f>
        <v/>
      </c>
      <c r="L8" s="199" t="str">
        <f>IF('General Project Info'!K9="","",'General Project Info'!K9)</f>
        <v/>
      </c>
      <c r="M8" s="206" t="str">
        <f t="shared" si="2"/>
        <v/>
      </c>
      <c r="N8" s="206" t="str">
        <f t="shared" si="3"/>
        <v/>
      </c>
    </row>
    <row r="9" spans="2:14" ht="15" customHeight="1" x14ac:dyDescent="0.2">
      <c r="B9" s="74" t="s">
        <v>148</v>
      </c>
      <c r="C9" s="200"/>
      <c r="D9" s="149" t="str">
        <f>IF('General Project Info'!H10="","",('General Project Info'!H10-'General Project Info'!I10))</f>
        <v/>
      </c>
      <c r="E9" s="205" t="str">
        <f>IF('General Project Info'!H10="","",'General Project Info'!K10)</f>
        <v/>
      </c>
      <c r="F9" s="206" t="str">
        <f t="shared" si="0"/>
        <v/>
      </c>
      <c r="G9" s="206" t="str">
        <f t="shared" si="1"/>
        <v/>
      </c>
      <c r="I9" s="265" t="s">
        <v>148</v>
      </c>
      <c r="J9" s="266"/>
      <c r="K9" s="199" t="str">
        <f>IF('General Project Info'!H10="","",('General Project Info'!H10-'General Project Info'!I10))</f>
        <v/>
      </c>
      <c r="L9" s="199" t="str">
        <f>IF('General Project Info'!K10="","",'General Project Info'!K10)</f>
        <v/>
      </c>
      <c r="M9" s="206" t="str">
        <f t="shared" si="2"/>
        <v/>
      </c>
      <c r="N9" s="206" t="str">
        <f t="shared" si="3"/>
        <v/>
      </c>
    </row>
    <row r="10" spans="2:14" ht="15" customHeight="1" x14ac:dyDescent="0.2">
      <c r="B10" s="74" t="s">
        <v>149</v>
      </c>
      <c r="C10" s="200"/>
      <c r="D10" s="149" t="str">
        <f>IF('General Project Info'!H11="","",('General Project Info'!H11-'General Project Info'!I11))</f>
        <v/>
      </c>
      <c r="E10" s="205" t="str">
        <f>IF('General Project Info'!H11="","",'General Project Info'!K11)</f>
        <v/>
      </c>
      <c r="F10" s="206" t="str">
        <f t="shared" si="0"/>
        <v/>
      </c>
      <c r="G10" s="206" t="str">
        <f t="shared" si="1"/>
        <v/>
      </c>
      <c r="I10" s="265" t="s">
        <v>149</v>
      </c>
      <c r="J10" s="266"/>
      <c r="K10" s="199" t="str">
        <f>IF('General Project Info'!H11="","",('General Project Info'!H11-'General Project Info'!I11))</f>
        <v/>
      </c>
      <c r="L10" s="199" t="str">
        <f>IF('General Project Info'!K11="","",'General Project Info'!K11)</f>
        <v/>
      </c>
      <c r="M10" s="206" t="str">
        <f t="shared" si="2"/>
        <v/>
      </c>
      <c r="N10" s="206" t="str">
        <f t="shared" si="3"/>
        <v/>
      </c>
    </row>
    <row r="11" spans="2:14" ht="15" customHeight="1" x14ac:dyDescent="0.2">
      <c r="B11" s="183" t="s">
        <v>150</v>
      </c>
      <c r="C11" s="200"/>
      <c r="D11" s="149" t="str">
        <f>IF('General Project Info'!H12="","",('General Project Info'!H12-'General Project Info'!I12))</f>
        <v/>
      </c>
      <c r="E11" s="205" t="str">
        <f>IF('General Project Info'!H12="","",'General Project Info'!K12)</f>
        <v/>
      </c>
      <c r="F11" s="206" t="str">
        <f t="shared" si="0"/>
        <v/>
      </c>
      <c r="G11" s="206" t="str">
        <f t="shared" si="1"/>
        <v/>
      </c>
      <c r="I11" s="265" t="s">
        <v>150</v>
      </c>
      <c r="J11" s="266"/>
      <c r="K11" s="199" t="str">
        <f>IF('General Project Info'!H12="","",('General Project Info'!H12-'General Project Info'!I12))</f>
        <v/>
      </c>
      <c r="L11" s="199" t="str">
        <f>IF('General Project Info'!K12="","",'General Project Info'!K12)</f>
        <v/>
      </c>
      <c r="M11" s="206" t="str">
        <f t="shared" si="2"/>
        <v/>
      </c>
      <c r="N11" s="206" t="str">
        <f t="shared" si="3"/>
        <v/>
      </c>
    </row>
    <row r="12" spans="2:14" ht="15" customHeight="1" x14ac:dyDescent="0.2">
      <c r="B12" s="198" t="s">
        <v>241</v>
      </c>
      <c r="C12" s="201"/>
      <c r="D12" s="149">
        <f>SUM('General Project Info'!I7:I12)</f>
        <v>0</v>
      </c>
      <c r="E12" s="209"/>
      <c r="F12" s="207">
        <f t="shared" ref="F12" si="4">D12*E12</f>
        <v>0</v>
      </c>
      <c r="G12" s="207">
        <f t="shared" ref="G12" si="5">F12*12</f>
        <v>0</v>
      </c>
      <c r="I12" s="265" t="s">
        <v>241</v>
      </c>
      <c r="J12" s="266"/>
      <c r="K12" s="149">
        <f>SUM('General Project Info'!I7:I12)</f>
        <v>0</v>
      </c>
      <c r="L12" s="209"/>
      <c r="M12" s="207">
        <f t="shared" ref="M12" si="6">K12*L12</f>
        <v>0</v>
      </c>
      <c r="N12" s="207">
        <f t="shared" ref="N12" si="7">M12*12</f>
        <v>0</v>
      </c>
    </row>
    <row r="13" spans="2:14" ht="15" customHeight="1" x14ac:dyDescent="0.2">
      <c r="B13" s="57" t="s">
        <v>74</v>
      </c>
      <c r="C13" s="57"/>
      <c r="D13" s="210"/>
      <c r="E13" s="59" t="s">
        <v>75</v>
      </c>
      <c r="F13" s="145">
        <f>SUM(F6:F12)</f>
        <v>0</v>
      </c>
      <c r="G13" s="145">
        <f>SUM(G6:G12)</f>
        <v>0</v>
      </c>
      <c r="I13" s="57" t="s">
        <v>74</v>
      </c>
      <c r="J13" s="57"/>
      <c r="K13" s="58"/>
      <c r="L13" s="59" t="s">
        <v>75</v>
      </c>
      <c r="M13" s="145">
        <f>SUM(M6:M12)</f>
        <v>0</v>
      </c>
      <c r="N13" s="145">
        <f>SUM(N6:N12)</f>
        <v>0</v>
      </c>
    </row>
    <row r="14" spans="2:14" ht="15" customHeight="1" x14ac:dyDescent="0.2">
      <c r="B14" s="60" t="s">
        <v>76</v>
      </c>
      <c r="C14" s="60"/>
      <c r="D14" s="61"/>
      <c r="E14" s="184">
        <v>7.0000000000000007E-2</v>
      </c>
      <c r="F14" s="144">
        <f>F13*-E14</f>
        <v>0</v>
      </c>
      <c r="G14" s="144">
        <f>G13*-E14</f>
        <v>0</v>
      </c>
      <c r="I14" s="60" t="s">
        <v>76</v>
      </c>
      <c r="J14" s="60"/>
      <c r="K14" s="61"/>
      <c r="L14" s="151">
        <f>E14</f>
        <v>7.0000000000000007E-2</v>
      </c>
      <c r="M14" s="144">
        <f>-M13*L14</f>
        <v>0</v>
      </c>
      <c r="N14" s="144">
        <f>-N13*L14</f>
        <v>0</v>
      </c>
    </row>
    <row r="15" spans="2:14" ht="15" customHeight="1" x14ac:dyDescent="0.2">
      <c r="B15" s="57" t="s">
        <v>77</v>
      </c>
      <c r="C15" s="57"/>
      <c r="D15" s="58">
        <f>SUM(D6:D12)</f>
        <v>0</v>
      </c>
      <c r="E15" s="58"/>
      <c r="F15" s="145">
        <f>F13+F14</f>
        <v>0</v>
      </c>
      <c r="G15" s="145">
        <f>G13+G14</f>
        <v>0</v>
      </c>
      <c r="I15" s="57" t="s">
        <v>77</v>
      </c>
      <c r="J15" s="57"/>
      <c r="K15" s="58">
        <f>SUM(K6:K12)</f>
        <v>0</v>
      </c>
      <c r="L15" s="58"/>
      <c r="M15" s="145">
        <f>M13+M14</f>
        <v>0</v>
      </c>
      <c r="N15" s="145">
        <f>N13+N14</f>
        <v>0</v>
      </c>
    </row>
    <row r="16" spans="2:14" ht="15" customHeight="1" x14ac:dyDescent="0.2">
      <c r="B16" s="3"/>
      <c r="C16" s="3"/>
      <c r="D16" s="152" t="str">
        <f>IF(D15&lt;&gt;'Sources&amp;Uses'!D4,"Unit Count Does Not Match S&amp;U","")</f>
        <v/>
      </c>
      <c r="E16" s="56" t="s">
        <v>71</v>
      </c>
      <c r="F16" s="56" t="s">
        <v>72</v>
      </c>
      <c r="G16" s="56" t="s">
        <v>73</v>
      </c>
      <c r="I16" s="3"/>
      <c r="J16" s="3"/>
      <c r="K16" s="152" t="str">
        <f>IF(K15&lt;&gt;'Sources&amp;Uses'!D4,"Unit Count Does Not Match S&amp;U","")</f>
        <v/>
      </c>
      <c r="L16" s="56" t="s">
        <v>71</v>
      </c>
      <c r="M16" s="56" t="s">
        <v>72</v>
      </c>
      <c r="N16" s="56" t="s">
        <v>73</v>
      </c>
    </row>
    <row r="17" spans="2:15" ht="15" customHeight="1" x14ac:dyDescent="0.2">
      <c r="B17" s="4" t="s">
        <v>78</v>
      </c>
      <c r="C17" s="4"/>
      <c r="D17" s="3"/>
      <c r="E17" s="185"/>
      <c r="F17" s="143">
        <f>E17*(D15)</f>
        <v>0</v>
      </c>
      <c r="G17" s="143">
        <f>F17*12</f>
        <v>0</v>
      </c>
      <c r="I17" s="4" t="s">
        <v>78</v>
      </c>
      <c r="J17" s="4"/>
      <c r="K17" s="3"/>
      <c r="L17" s="208">
        <f>E17</f>
        <v>0</v>
      </c>
      <c r="M17" s="143">
        <f>L17*(K15)</f>
        <v>0</v>
      </c>
      <c r="N17" s="143">
        <f>M17*12</f>
        <v>0</v>
      </c>
    </row>
    <row r="18" spans="2:15" ht="15" customHeight="1" x14ac:dyDescent="0.2">
      <c r="B18" s="4" t="s">
        <v>79</v>
      </c>
      <c r="C18" s="4"/>
      <c r="D18" s="3"/>
      <c r="E18" s="185"/>
      <c r="F18" s="143">
        <f>E18*(D15)</f>
        <v>0</v>
      </c>
      <c r="G18" s="143">
        <f t="shared" ref="G18:G19" si="8">F18*12</f>
        <v>0</v>
      </c>
      <c r="I18" s="4" t="s">
        <v>79</v>
      </c>
      <c r="J18" s="4"/>
      <c r="K18" s="3"/>
      <c r="L18" s="208">
        <f>E18</f>
        <v>0</v>
      </c>
      <c r="M18" s="143">
        <f>L18*(K15)</f>
        <v>0</v>
      </c>
      <c r="N18" s="143">
        <f t="shared" ref="N18:N19" si="9">M18*12</f>
        <v>0</v>
      </c>
    </row>
    <row r="19" spans="2:15" ht="15" customHeight="1" x14ac:dyDescent="0.2">
      <c r="B19" s="60" t="s">
        <v>80</v>
      </c>
      <c r="C19" s="60"/>
      <c r="D19" s="61"/>
      <c r="E19" s="185"/>
      <c r="F19" s="143">
        <f>E19*(D15)</f>
        <v>0</v>
      </c>
      <c r="G19" s="143">
        <f t="shared" si="8"/>
        <v>0</v>
      </c>
      <c r="I19" s="60" t="s">
        <v>80</v>
      </c>
      <c r="J19" s="60"/>
      <c r="K19" s="61"/>
      <c r="L19" s="208">
        <f>E19</f>
        <v>0</v>
      </c>
      <c r="M19" s="143">
        <f>L19*(K15)</f>
        <v>0</v>
      </c>
      <c r="N19" s="143">
        <f t="shared" si="9"/>
        <v>0</v>
      </c>
    </row>
    <row r="20" spans="2:15" ht="15" customHeight="1" x14ac:dyDescent="0.2">
      <c r="B20" s="57" t="s">
        <v>81</v>
      </c>
      <c r="C20" s="57"/>
      <c r="D20" s="58"/>
      <c r="E20" s="58"/>
      <c r="F20" s="145">
        <f>SUM(F17:F19)</f>
        <v>0</v>
      </c>
      <c r="G20" s="145">
        <f>SUM(G17:G19)</f>
        <v>0</v>
      </c>
      <c r="I20" s="57" t="s">
        <v>81</v>
      </c>
      <c r="J20" s="57"/>
      <c r="K20" s="58"/>
      <c r="L20" s="58"/>
      <c r="M20" s="145">
        <f>SUM(M17:M19)</f>
        <v>0</v>
      </c>
      <c r="N20" s="145">
        <f>SUM(N17:N19)</f>
        <v>0</v>
      </c>
    </row>
    <row r="21" spans="2:15" ht="15" customHeight="1" x14ac:dyDescent="0.2">
      <c r="B21" s="60" t="s">
        <v>76</v>
      </c>
      <c r="C21" s="60"/>
      <c r="D21" s="61"/>
      <c r="E21" s="62">
        <f>E14</f>
        <v>7.0000000000000007E-2</v>
      </c>
      <c r="F21" s="144">
        <f>-F20*E21</f>
        <v>0</v>
      </c>
      <c r="G21" s="144">
        <f>-E21*G20</f>
        <v>0</v>
      </c>
      <c r="I21" s="60" t="s">
        <v>76</v>
      </c>
      <c r="J21" s="60"/>
      <c r="K21" s="61"/>
      <c r="L21" s="62">
        <f>L14</f>
        <v>7.0000000000000007E-2</v>
      </c>
      <c r="M21" s="144">
        <f>-M20*L21</f>
        <v>0</v>
      </c>
      <c r="N21" s="144">
        <f>-L21*N20</f>
        <v>0</v>
      </c>
    </row>
    <row r="22" spans="2:15" ht="15" customHeight="1" x14ac:dyDescent="0.2">
      <c r="B22" s="57" t="s">
        <v>82</v>
      </c>
      <c r="C22" s="57"/>
      <c r="D22" s="58"/>
      <c r="E22" s="58"/>
      <c r="F22" s="145">
        <f>F21+F20</f>
        <v>0</v>
      </c>
      <c r="G22" s="145">
        <f>G21+G20</f>
        <v>0</v>
      </c>
      <c r="I22" s="57" t="s">
        <v>82</v>
      </c>
      <c r="J22" s="57"/>
      <c r="K22" s="58"/>
      <c r="L22" s="58"/>
      <c r="M22" s="145">
        <f>M21+M20</f>
        <v>0</v>
      </c>
      <c r="N22" s="145">
        <f>N21+N20</f>
        <v>0</v>
      </c>
    </row>
    <row r="23" spans="2:15" s="65" customFormat="1" ht="15" customHeight="1" x14ac:dyDescent="0.2">
      <c r="B23" s="63" t="s">
        <v>83</v>
      </c>
      <c r="C23" s="63"/>
      <c r="D23" s="64"/>
      <c r="E23" s="64"/>
      <c r="F23" s="150">
        <f>F22+F15</f>
        <v>0</v>
      </c>
      <c r="G23" s="150">
        <f>G22+G15</f>
        <v>0</v>
      </c>
      <c r="I23" s="63" t="s">
        <v>83</v>
      </c>
      <c r="J23" s="63"/>
      <c r="K23" s="64"/>
      <c r="L23" s="64"/>
      <c r="M23" s="150">
        <f>M22+M15</f>
        <v>0</v>
      </c>
      <c r="N23" s="150">
        <f>N22+N15</f>
        <v>0</v>
      </c>
    </row>
    <row r="24" spans="2:15" ht="24.75" customHeight="1" x14ac:dyDescent="0.2">
      <c r="G24" s="5"/>
      <c r="N24" s="5"/>
    </row>
    <row r="25" spans="2:15" ht="15" customHeight="1" x14ac:dyDescent="0.2">
      <c r="B25" s="253" t="s">
        <v>84</v>
      </c>
      <c r="C25" s="254"/>
      <c r="D25" s="255"/>
      <c r="E25" s="68" t="s">
        <v>85</v>
      </c>
      <c r="F25" s="68" t="s">
        <v>20</v>
      </c>
      <c r="G25" s="68" t="s">
        <v>73</v>
      </c>
      <c r="I25" s="66"/>
      <c r="J25" s="67"/>
      <c r="K25" s="67"/>
      <c r="L25" s="68" t="s">
        <v>85</v>
      </c>
      <c r="M25" s="68" t="s">
        <v>20</v>
      </c>
      <c r="N25" s="68" t="s">
        <v>73</v>
      </c>
      <c r="O25" s="69"/>
    </row>
    <row r="26" spans="2:15" ht="15" customHeight="1" x14ac:dyDescent="0.2">
      <c r="B26" s="250" t="s">
        <v>86</v>
      </c>
      <c r="C26" s="251"/>
      <c r="D26" s="252"/>
      <c r="E26" s="73" t="e">
        <f t="shared" ref="E26" si="10">G26/$G$23</f>
        <v>#DIV/0!</v>
      </c>
      <c r="F26" s="142" t="e">
        <f t="shared" ref="F26:F43" si="11">G26/$D$15</f>
        <v>#DIV/0!</v>
      </c>
      <c r="G26" s="147"/>
      <c r="I26" s="70" t="s">
        <v>86</v>
      </c>
      <c r="J26" s="71"/>
      <c r="K26" s="72"/>
      <c r="L26" s="73" t="e">
        <f t="shared" ref="L26" si="12">N26/$G$23</f>
        <v>#DIV/0!</v>
      </c>
      <c r="M26" s="142" t="e">
        <f>N26/$D$15</f>
        <v>#DIV/0!</v>
      </c>
      <c r="N26" s="147"/>
    </row>
    <row r="27" spans="2:15" ht="15" customHeight="1" x14ac:dyDescent="0.2">
      <c r="B27" s="250" t="s">
        <v>36</v>
      </c>
      <c r="C27" s="251"/>
      <c r="D27" s="252"/>
      <c r="E27" s="75" t="e">
        <f>G27/$G$23</f>
        <v>#DIV/0!</v>
      </c>
      <c r="F27" s="143" t="e">
        <f t="shared" si="11"/>
        <v>#DIV/0!</v>
      </c>
      <c r="G27" s="148"/>
      <c r="I27" s="74" t="s">
        <v>36</v>
      </c>
      <c r="J27" s="4"/>
      <c r="K27" s="3"/>
      <c r="L27" s="75" t="e">
        <f>N27/$G$23</f>
        <v>#DIV/0!</v>
      </c>
      <c r="M27" s="143" t="e">
        <f>N27/$D$15</f>
        <v>#DIV/0!</v>
      </c>
      <c r="N27" s="148"/>
    </row>
    <row r="28" spans="2:15" ht="15" customHeight="1" x14ac:dyDescent="0.2">
      <c r="B28" s="250" t="s">
        <v>87</v>
      </c>
      <c r="C28" s="251"/>
      <c r="D28" s="252"/>
      <c r="E28" s="75" t="e">
        <f>G28/$G$23</f>
        <v>#DIV/0!</v>
      </c>
      <c r="F28" s="143" t="e">
        <f t="shared" si="11"/>
        <v>#DIV/0!</v>
      </c>
      <c r="G28" s="148"/>
      <c r="I28" s="4" t="s">
        <v>87</v>
      </c>
      <c r="J28" s="4"/>
      <c r="K28" s="3"/>
      <c r="L28" s="75" t="e">
        <f t="shared" ref="L28:L48" si="13">N28/$G$23</f>
        <v>#DIV/0!</v>
      </c>
      <c r="M28" s="143" t="e">
        <f t="shared" ref="M28:M48" si="14">N28/$D$15</f>
        <v>#DIV/0!</v>
      </c>
      <c r="N28" s="148"/>
    </row>
    <row r="29" spans="2:15" ht="15" customHeight="1" x14ac:dyDescent="0.2">
      <c r="B29" s="250" t="s">
        <v>88</v>
      </c>
      <c r="C29" s="251"/>
      <c r="D29" s="252"/>
      <c r="E29" s="75" t="e">
        <f t="shared" ref="E29" si="15">G29/$G$23</f>
        <v>#DIV/0!</v>
      </c>
      <c r="F29" s="143" t="e">
        <f t="shared" si="11"/>
        <v>#DIV/0!</v>
      </c>
      <c r="G29" s="148"/>
      <c r="I29" s="74" t="s">
        <v>88</v>
      </c>
      <c r="J29" s="4"/>
      <c r="K29" s="3"/>
      <c r="L29" s="75" t="e">
        <f t="shared" si="13"/>
        <v>#DIV/0!</v>
      </c>
      <c r="M29" s="143" t="e">
        <f t="shared" si="14"/>
        <v>#DIV/0!</v>
      </c>
      <c r="N29" s="148"/>
    </row>
    <row r="30" spans="2:15" ht="15" customHeight="1" x14ac:dyDescent="0.2">
      <c r="B30" s="250" t="s">
        <v>89</v>
      </c>
      <c r="C30" s="251"/>
      <c r="D30" s="252"/>
      <c r="E30" s="75" t="e">
        <f t="shared" ref="E30:E48" si="16">G30/$G$23</f>
        <v>#DIV/0!</v>
      </c>
      <c r="F30" s="143" t="e">
        <f t="shared" si="11"/>
        <v>#DIV/0!</v>
      </c>
      <c r="G30" s="148"/>
      <c r="I30" s="4" t="s">
        <v>89</v>
      </c>
      <c r="J30" s="4"/>
      <c r="K30" s="3"/>
      <c r="L30" s="75" t="e">
        <f t="shared" si="13"/>
        <v>#DIV/0!</v>
      </c>
      <c r="M30" s="143" t="e">
        <f t="shared" si="14"/>
        <v>#DIV/0!</v>
      </c>
      <c r="N30" s="148"/>
    </row>
    <row r="31" spans="2:15" ht="15" customHeight="1" x14ac:dyDescent="0.2">
      <c r="B31" s="250" t="s">
        <v>90</v>
      </c>
      <c r="C31" s="251"/>
      <c r="D31" s="252"/>
      <c r="E31" s="75" t="e">
        <f t="shared" si="16"/>
        <v>#DIV/0!</v>
      </c>
      <c r="F31" s="143" t="e">
        <f t="shared" si="11"/>
        <v>#DIV/0!</v>
      </c>
      <c r="G31" s="148"/>
      <c r="I31" s="4" t="s">
        <v>90</v>
      </c>
      <c r="J31" s="4"/>
      <c r="K31" s="3"/>
      <c r="L31" s="75" t="e">
        <f t="shared" si="13"/>
        <v>#DIV/0!</v>
      </c>
      <c r="M31" s="143" t="e">
        <f t="shared" si="14"/>
        <v>#DIV/0!</v>
      </c>
      <c r="N31" s="148"/>
    </row>
    <row r="32" spans="2:15" ht="15" customHeight="1" x14ac:dyDescent="0.2">
      <c r="B32" s="250" t="s">
        <v>91</v>
      </c>
      <c r="C32" s="251"/>
      <c r="D32" s="252"/>
      <c r="E32" s="75" t="e">
        <f>G32/$G$23</f>
        <v>#DIV/0!</v>
      </c>
      <c r="F32" s="143" t="e">
        <f t="shared" si="11"/>
        <v>#DIV/0!</v>
      </c>
      <c r="G32" s="148"/>
      <c r="I32" s="74" t="s">
        <v>91</v>
      </c>
      <c r="J32" s="4"/>
      <c r="K32" s="3"/>
      <c r="L32" s="75" t="e">
        <f t="shared" si="13"/>
        <v>#DIV/0!</v>
      </c>
      <c r="M32" s="143" t="e">
        <f t="shared" si="14"/>
        <v>#DIV/0!</v>
      </c>
      <c r="N32" s="148"/>
    </row>
    <row r="33" spans="2:14" ht="15" customHeight="1" x14ac:dyDescent="0.2">
      <c r="B33" s="250" t="s">
        <v>92</v>
      </c>
      <c r="C33" s="251"/>
      <c r="D33" s="252"/>
      <c r="E33" s="75" t="e">
        <f t="shared" si="16"/>
        <v>#DIV/0!</v>
      </c>
      <c r="F33" s="143" t="e">
        <f t="shared" si="11"/>
        <v>#DIV/0!</v>
      </c>
      <c r="G33" s="148"/>
      <c r="I33" s="74" t="s">
        <v>92</v>
      </c>
      <c r="J33" s="4"/>
      <c r="K33" s="3"/>
      <c r="L33" s="75" t="e">
        <f t="shared" si="13"/>
        <v>#DIV/0!</v>
      </c>
      <c r="M33" s="143" t="e">
        <f t="shared" si="14"/>
        <v>#DIV/0!</v>
      </c>
      <c r="N33" s="148"/>
    </row>
    <row r="34" spans="2:14" ht="15" customHeight="1" x14ac:dyDescent="0.2">
      <c r="B34" s="250" t="s">
        <v>93</v>
      </c>
      <c r="C34" s="251"/>
      <c r="D34" s="252"/>
      <c r="E34" s="75" t="e">
        <f t="shared" si="16"/>
        <v>#DIV/0!</v>
      </c>
      <c r="F34" s="143" t="e">
        <f t="shared" si="11"/>
        <v>#DIV/0!</v>
      </c>
      <c r="G34" s="148"/>
      <c r="I34" s="74" t="s">
        <v>93</v>
      </c>
      <c r="J34" s="4"/>
      <c r="K34" s="3"/>
      <c r="L34" s="75" t="e">
        <f t="shared" si="13"/>
        <v>#DIV/0!</v>
      </c>
      <c r="M34" s="143" t="e">
        <f t="shared" si="14"/>
        <v>#DIV/0!</v>
      </c>
      <c r="N34" s="148"/>
    </row>
    <row r="35" spans="2:14" ht="15" customHeight="1" x14ac:dyDescent="0.2">
      <c r="B35" s="250" t="s">
        <v>94</v>
      </c>
      <c r="C35" s="251"/>
      <c r="D35" s="252"/>
      <c r="E35" s="75" t="e">
        <f t="shared" ref="E35" si="17">G35/$G$23</f>
        <v>#DIV/0!</v>
      </c>
      <c r="F35" s="143" t="e">
        <f t="shared" si="11"/>
        <v>#DIV/0!</v>
      </c>
      <c r="G35" s="148"/>
      <c r="I35" s="74" t="s">
        <v>94</v>
      </c>
      <c r="J35" s="4"/>
      <c r="K35" s="3"/>
      <c r="L35" s="75" t="e">
        <f t="shared" si="13"/>
        <v>#DIV/0!</v>
      </c>
      <c r="M35" s="143" t="e">
        <f t="shared" si="14"/>
        <v>#DIV/0!</v>
      </c>
      <c r="N35" s="148"/>
    </row>
    <row r="36" spans="2:14" ht="15" customHeight="1" x14ac:dyDescent="0.2">
      <c r="B36" s="250" t="s">
        <v>95</v>
      </c>
      <c r="C36" s="251"/>
      <c r="D36" s="252"/>
      <c r="E36" s="75" t="e">
        <f t="shared" si="16"/>
        <v>#DIV/0!</v>
      </c>
      <c r="F36" s="143" t="e">
        <f t="shared" si="11"/>
        <v>#DIV/0!</v>
      </c>
      <c r="G36" s="148"/>
      <c r="I36" s="4" t="s">
        <v>95</v>
      </c>
      <c r="J36" s="4"/>
      <c r="K36" s="3"/>
      <c r="L36" s="75" t="e">
        <f t="shared" si="13"/>
        <v>#DIV/0!</v>
      </c>
      <c r="M36" s="143" t="e">
        <f t="shared" si="14"/>
        <v>#DIV/0!</v>
      </c>
      <c r="N36" s="148"/>
    </row>
    <row r="37" spans="2:14" ht="15" customHeight="1" x14ac:dyDescent="0.2">
      <c r="B37" s="250" t="s">
        <v>96</v>
      </c>
      <c r="C37" s="251"/>
      <c r="D37" s="252"/>
      <c r="E37" s="75" t="e">
        <f t="shared" si="16"/>
        <v>#DIV/0!</v>
      </c>
      <c r="F37" s="143" t="e">
        <f t="shared" si="11"/>
        <v>#DIV/0!</v>
      </c>
      <c r="G37" s="148"/>
      <c r="I37" s="74" t="s">
        <v>96</v>
      </c>
      <c r="J37" s="4"/>
      <c r="K37" s="3"/>
      <c r="L37" s="75" t="e">
        <f t="shared" si="13"/>
        <v>#DIV/0!</v>
      </c>
      <c r="M37" s="143" t="e">
        <f t="shared" si="14"/>
        <v>#DIV/0!</v>
      </c>
      <c r="N37" s="148"/>
    </row>
    <row r="38" spans="2:14" ht="15" customHeight="1" x14ac:dyDescent="0.2">
      <c r="B38" s="250" t="s">
        <v>97</v>
      </c>
      <c r="C38" s="251"/>
      <c r="D38" s="252"/>
      <c r="E38" s="75" t="e">
        <f t="shared" si="16"/>
        <v>#DIV/0!</v>
      </c>
      <c r="F38" s="143" t="e">
        <f t="shared" si="11"/>
        <v>#DIV/0!</v>
      </c>
      <c r="G38" s="148"/>
      <c r="I38" s="4" t="s">
        <v>97</v>
      </c>
      <c r="J38" s="4"/>
      <c r="K38" s="3"/>
      <c r="L38" s="75" t="e">
        <f t="shared" si="13"/>
        <v>#DIV/0!</v>
      </c>
      <c r="M38" s="143" t="e">
        <f t="shared" si="14"/>
        <v>#DIV/0!</v>
      </c>
      <c r="N38" s="148"/>
    </row>
    <row r="39" spans="2:14" ht="15" customHeight="1" x14ac:dyDescent="0.2">
      <c r="B39" s="250" t="s">
        <v>98</v>
      </c>
      <c r="C39" s="251"/>
      <c r="D39" s="252"/>
      <c r="E39" s="75" t="e">
        <f t="shared" si="16"/>
        <v>#DIV/0!</v>
      </c>
      <c r="F39" s="143" t="e">
        <f t="shared" si="11"/>
        <v>#DIV/0!</v>
      </c>
      <c r="G39" s="148"/>
      <c r="I39" s="60" t="s">
        <v>98</v>
      </c>
      <c r="J39" s="4"/>
      <c r="K39" s="3"/>
      <c r="L39" s="75" t="e">
        <f t="shared" si="13"/>
        <v>#DIV/0!</v>
      </c>
      <c r="M39" s="143" t="e">
        <f t="shared" si="14"/>
        <v>#DIV/0!</v>
      </c>
      <c r="N39" s="148"/>
    </row>
    <row r="40" spans="2:14" ht="15" customHeight="1" x14ac:dyDescent="0.2">
      <c r="B40" s="250" t="s">
        <v>99</v>
      </c>
      <c r="C40" s="251"/>
      <c r="D40" s="252"/>
      <c r="E40" s="75" t="e">
        <f>G40/$G$23</f>
        <v>#DIV/0!</v>
      </c>
      <c r="F40" s="143" t="e">
        <f t="shared" si="11"/>
        <v>#DIV/0!</v>
      </c>
      <c r="G40" s="148"/>
      <c r="I40" s="95" t="s">
        <v>99</v>
      </c>
      <c r="J40" s="94"/>
      <c r="K40" s="3"/>
      <c r="L40" s="75" t="e">
        <f t="shared" si="13"/>
        <v>#DIV/0!</v>
      </c>
      <c r="M40" s="143" t="e">
        <f t="shared" si="14"/>
        <v>#DIV/0!</v>
      </c>
      <c r="N40" s="148"/>
    </row>
    <row r="41" spans="2:14" ht="15" customHeight="1" x14ac:dyDescent="0.2">
      <c r="B41" s="250" t="s">
        <v>100</v>
      </c>
      <c r="C41" s="251"/>
      <c r="D41" s="252"/>
      <c r="E41" s="75" t="e">
        <f t="shared" si="16"/>
        <v>#DIV/0!</v>
      </c>
      <c r="F41" s="143" t="e">
        <f t="shared" si="11"/>
        <v>#DIV/0!</v>
      </c>
      <c r="G41" s="148"/>
      <c r="I41" s="71" t="s">
        <v>100</v>
      </c>
      <c r="J41" s="4"/>
      <c r="K41" s="3"/>
      <c r="L41" s="75" t="e">
        <f t="shared" si="13"/>
        <v>#DIV/0!</v>
      </c>
      <c r="M41" s="143" t="e">
        <f t="shared" si="14"/>
        <v>#DIV/0!</v>
      </c>
      <c r="N41" s="148"/>
    </row>
    <row r="42" spans="2:14" ht="15" customHeight="1" x14ac:dyDescent="0.2">
      <c r="B42" s="250" t="s">
        <v>101</v>
      </c>
      <c r="C42" s="251"/>
      <c r="D42" s="252"/>
      <c r="E42" s="75" t="e">
        <f t="shared" ref="E42:E43" si="18">G42/$G$23</f>
        <v>#DIV/0!</v>
      </c>
      <c r="F42" s="143" t="e">
        <f t="shared" si="11"/>
        <v>#DIV/0!</v>
      </c>
      <c r="G42" s="148"/>
      <c r="I42" s="4" t="s">
        <v>101</v>
      </c>
      <c r="J42" s="4"/>
      <c r="K42" s="3"/>
      <c r="L42" s="75" t="e">
        <f t="shared" si="13"/>
        <v>#DIV/0!</v>
      </c>
      <c r="M42" s="143" t="e">
        <f t="shared" si="14"/>
        <v>#DIV/0!</v>
      </c>
      <c r="N42" s="148"/>
    </row>
    <row r="43" spans="2:14" ht="15" customHeight="1" x14ac:dyDescent="0.2">
      <c r="B43" s="250" t="s">
        <v>102</v>
      </c>
      <c r="C43" s="251"/>
      <c r="D43" s="252"/>
      <c r="E43" s="75" t="e">
        <f t="shared" si="18"/>
        <v>#DIV/0!</v>
      </c>
      <c r="F43" s="143" t="e">
        <f t="shared" si="11"/>
        <v>#DIV/0!</v>
      </c>
      <c r="G43" s="148"/>
      <c r="I43" s="4" t="s">
        <v>102</v>
      </c>
      <c r="J43" s="4"/>
      <c r="K43" s="3"/>
      <c r="L43" s="75" t="e">
        <f t="shared" si="13"/>
        <v>#DIV/0!</v>
      </c>
      <c r="M43" s="143" t="e">
        <f t="shared" si="14"/>
        <v>#DIV/0!</v>
      </c>
      <c r="N43" s="148"/>
    </row>
    <row r="44" spans="2:14" ht="15" customHeight="1" x14ac:dyDescent="0.2">
      <c r="B44" s="250" t="s">
        <v>103</v>
      </c>
      <c r="C44" s="251"/>
      <c r="D44" s="252"/>
      <c r="E44" s="75" t="e">
        <f t="shared" ref="E44:E45" si="19">G44/$G$23</f>
        <v>#DIV/0!</v>
      </c>
      <c r="F44" s="143" t="e">
        <f t="shared" ref="F44:F45" si="20">G44/$D$15</f>
        <v>#DIV/0!</v>
      </c>
      <c r="G44" s="148"/>
      <c r="I44" s="4" t="s">
        <v>103</v>
      </c>
      <c r="J44" s="4"/>
      <c r="K44" s="3"/>
      <c r="L44" s="75" t="e">
        <f t="shared" si="13"/>
        <v>#DIV/0!</v>
      </c>
      <c r="M44" s="143" t="e">
        <f t="shared" si="14"/>
        <v>#DIV/0!</v>
      </c>
      <c r="N44" s="148"/>
    </row>
    <row r="45" spans="2:14" ht="15" customHeight="1" x14ac:dyDescent="0.2">
      <c r="B45" s="250" t="s">
        <v>104</v>
      </c>
      <c r="C45" s="251"/>
      <c r="D45" s="252"/>
      <c r="E45" s="75" t="e">
        <f t="shared" si="19"/>
        <v>#DIV/0!</v>
      </c>
      <c r="F45" s="143" t="e">
        <f t="shared" si="20"/>
        <v>#DIV/0!</v>
      </c>
      <c r="G45" s="148"/>
      <c r="I45" s="74" t="s">
        <v>104</v>
      </c>
      <c r="J45" s="4"/>
      <c r="K45" s="3"/>
      <c r="L45" s="75" t="e">
        <f t="shared" si="13"/>
        <v>#DIV/0!</v>
      </c>
      <c r="M45" s="143" t="e">
        <f t="shared" si="14"/>
        <v>#DIV/0!</v>
      </c>
      <c r="N45" s="148"/>
    </row>
    <row r="46" spans="2:14" ht="15" customHeight="1" x14ac:dyDescent="0.2">
      <c r="B46" s="250" t="s">
        <v>105</v>
      </c>
      <c r="C46" s="251"/>
      <c r="D46" s="252"/>
      <c r="E46" s="75" t="e">
        <f t="shared" si="16"/>
        <v>#DIV/0!</v>
      </c>
      <c r="F46" s="143" t="e">
        <f>G46/$D$15</f>
        <v>#DIV/0!</v>
      </c>
      <c r="G46" s="148"/>
      <c r="I46" s="74" t="s">
        <v>105</v>
      </c>
      <c r="J46" s="4"/>
      <c r="K46" s="3"/>
      <c r="L46" s="75" t="e">
        <f t="shared" si="13"/>
        <v>#DIV/0!</v>
      </c>
      <c r="M46" s="143" t="e">
        <f t="shared" si="14"/>
        <v>#DIV/0!</v>
      </c>
      <c r="N46" s="148"/>
    </row>
    <row r="47" spans="2:14" ht="15" customHeight="1" x14ac:dyDescent="0.2">
      <c r="B47" s="250" t="s">
        <v>106</v>
      </c>
      <c r="C47" s="251"/>
      <c r="D47" s="252"/>
      <c r="E47" s="75" t="e">
        <f t="shared" ref="E47" si="21">G47/$G$23</f>
        <v>#DIV/0!</v>
      </c>
      <c r="F47" s="143" t="e">
        <f>G47/$D$15</f>
        <v>#DIV/0!</v>
      </c>
      <c r="G47" s="148"/>
      <c r="I47" s="4" t="s">
        <v>106</v>
      </c>
      <c r="J47" s="4"/>
      <c r="K47" s="3"/>
      <c r="L47" s="75" t="e">
        <f t="shared" si="13"/>
        <v>#DIV/0!</v>
      </c>
      <c r="M47" s="143" t="e">
        <f t="shared" si="14"/>
        <v>#DIV/0!</v>
      </c>
      <c r="N47" s="148"/>
    </row>
    <row r="48" spans="2:14" ht="15" customHeight="1" x14ac:dyDescent="0.2">
      <c r="B48" s="250" t="s">
        <v>106</v>
      </c>
      <c r="C48" s="251"/>
      <c r="D48" s="252"/>
      <c r="E48" s="75" t="e">
        <f t="shared" si="16"/>
        <v>#DIV/0!</v>
      </c>
      <c r="F48" s="143" t="e">
        <f>G48/$D$15</f>
        <v>#DIV/0!</v>
      </c>
      <c r="G48" s="148"/>
      <c r="I48" s="4" t="s">
        <v>106</v>
      </c>
      <c r="J48" s="4"/>
      <c r="K48" s="3"/>
      <c r="L48" s="75" t="e">
        <f t="shared" si="13"/>
        <v>#DIV/0!</v>
      </c>
      <c r="M48" s="143" t="e">
        <f t="shared" si="14"/>
        <v>#DIV/0!</v>
      </c>
      <c r="N48" s="148"/>
    </row>
    <row r="49" spans="2:15" ht="15" customHeight="1" x14ac:dyDescent="0.2">
      <c r="E49" s="76"/>
      <c r="F49" s="144"/>
      <c r="G49" s="126"/>
      <c r="L49" s="76"/>
      <c r="M49" s="144"/>
      <c r="N49" s="126"/>
    </row>
    <row r="50" spans="2:15" ht="15" customHeight="1" x14ac:dyDescent="0.2">
      <c r="B50" s="259" t="s">
        <v>107</v>
      </c>
      <c r="C50" s="260"/>
      <c r="D50" s="261"/>
      <c r="E50" s="101" t="e">
        <f>G50/$G$23</f>
        <v>#DIV/0!</v>
      </c>
      <c r="F50" s="145" t="e">
        <f>G50/$D$15</f>
        <v>#DIV/0!</v>
      </c>
      <c r="G50" s="145">
        <f>SUM(G30:G48)</f>
        <v>0</v>
      </c>
      <c r="I50" s="57" t="s">
        <v>107</v>
      </c>
      <c r="J50" s="57"/>
      <c r="K50" s="58"/>
      <c r="L50" s="101" t="e">
        <f>N50/$N$23</f>
        <v>#DIV/0!</v>
      </c>
      <c r="M50" s="145" t="e">
        <f>N50/$D$15</f>
        <v>#DIV/0!</v>
      </c>
      <c r="N50" s="145">
        <f>SUM(N30:N48)</f>
        <v>0</v>
      </c>
    </row>
    <row r="51" spans="2:15" ht="15" customHeight="1" x14ac:dyDescent="0.2">
      <c r="B51" s="32" t="s">
        <v>108</v>
      </c>
      <c r="E51" s="77" t="e">
        <f>G51/$G$23</f>
        <v>#DIV/0!</v>
      </c>
      <c r="F51" s="143" t="e">
        <f>G51/$D$15</f>
        <v>#DIV/0!</v>
      </c>
      <c r="G51" s="126">
        <f>G50-G26-G27</f>
        <v>0</v>
      </c>
      <c r="I51" s="32" t="s">
        <v>108</v>
      </c>
      <c r="L51" s="77" t="e">
        <f>N51/$G$23</f>
        <v>#DIV/0!</v>
      </c>
      <c r="M51" s="143" t="e">
        <f>N51/$D$15</f>
        <v>#DIV/0!</v>
      </c>
      <c r="N51" s="126">
        <f>N50-N26-N27</f>
        <v>0</v>
      </c>
      <c r="O51" s="69"/>
    </row>
    <row r="52" spans="2:15" ht="15" customHeight="1" x14ac:dyDescent="0.2">
      <c r="B52" s="262" t="s">
        <v>109</v>
      </c>
      <c r="C52" s="263"/>
      <c r="D52" s="264"/>
      <c r="E52" s="34" t="e">
        <f>G52/$G$23</f>
        <v>#DIV/0!</v>
      </c>
      <c r="F52" s="146" t="e">
        <f>G52/$D$15</f>
        <v>#DIV/0!</v>
      </c>
      <c r="G52" s="146">
        <f>G23-G50</f>
        <v>0</v>
      </c>
      <c r="I52" s="29" t="s">
        <v>109</v>
      </c>
      <c r="J52" s="30"/>
      <c r="K52" s="31"/>
      <c r="L52" s="34" t="e">
        <f>N52/$G$23</f>
        <v>#DIV/0!</v>
      </c>
      <c r="M52" s="146" t="e">
        <f>N52/$D$15</f>
        <v>#DIV/0!</v>
      </c>
      <c r="N52" s="146">
        <f>N23-N50</f>
        <v>0</v>
      </c>
      <c r="O52" s="69"/>
    </row>
    <row r="55" spans="2:15" ht="15" customHeight="1" x14ac:dyDescent="0.25">
      <c r="B55" s="54" t="s">
        <v>110</v>
      </c>
      <c r="C55" s="78"/>
      <c r="F55" s="5"/>
      <c r="G55" s="5"/>
      <c r="I55" s="54" t="s">
        <v>111</v>
      </c>
      <c r="J55" s="78"/>
      <c r="M55" s="5"/>
      <c r="N55" s="5"/>
    </row>
    <row r="56" spans="2:15" ht="15" customHeight="1" x14ac:dyDescent="0.2">
      <c r="B56" s="2" t="s">
        <v>112</v>
      </c>
      <c r="C56" s="2"/>
      <c r="F56" s="6"/>
      <c r="I56" s="2" t="s">
        <v>112</v>
      </c>
      <c r="J56" s="2"/>
      <c r="M56" s="6"/>
    </row>
    <row r="57" spans="2:15" ht="15" customHeight="1" x14ac:dyDescent="0.2">
      <c r="B57" s="256" t="s">
        <v>113</v>
      </c>
      <c r="C57" s="257"/>
      <c r="D57" s="257"/>
      <c r="E57" s="258"/>
      <c r="F57" s="139">
        <f>'Sources&amp;Uses'!$D46</f>
        <v>0</v>
      </c>
      <c r="I57" s="79" t="s">
        <v>113</v>
      </c>
      <c r="J57" s="79"/>
      <c r="K57" s="80"/>
      <c r="L57" s="80"/>
      <c r="M57" s="139">
        <f>'Sources&amp;Uses'!D53+'Sources&amp;Uses'!D46</f>
        <v>0</v>
      </c>
    </row>
    <row r="58" spans="2:15" ht="15" customHeight="1" x14ac:dyDescent="0.2">
      <c r="B58" s="256" t="s">
        <v>114</v>
      </c>
      <c r="C58" s="257"/>
      <c r="D58" s="257"/>
      <c r="E58" s="258"/>
      <c r="F58" s="137"/>
      <c r="I58" s="79" t="s">
        <v>114</v>
      </c>
      <c r="J58" s="79"/>
      <c r="K58" s="80"/>
      <c r="L58" s="80"/>
      <c r="M58" s="137"/>
    </row>
    <row r="59" spans="2:15" ht="15" customHeight="1" x14ac:dyDescent="0.2">
      <c r="B59" s="256" t="s">
        <v>115</v>
      </c>
      <c r="C59" s="257"/>
      <c r="D59" s="257"/>
      <c r="E59" s="258"/>
      <c r="F59" s="138"/>
      <c r="I59" s="79" t="s">
        <v>115</v>
      </c>
      <c r="J59" s="79"/>
      <c r="K59" s="80"/>
      <c r="L59" s="80"/>
      <c r="M59" s="138"/>
    </row>
    <row r="60" spans="2:15" ht="15" customHeight="1" x14ac:dyDescent="0.2">
      <c r="B60" s="256" t="s">
        <v>116</v>
      </c>
      <c r="C60" s="257"/>
      <c r="D60" s="257"/>
      <c r="E60" s="258"/>
      <c r="F60" s="139" t="e">
        <f>(PMT(F58/12,F59*12,-F57)*12)</f>
        <v>#NUM!</v>
      </c>
      <c r="I60" s="79" t="s">
        <v>116</v>
      </c>
      <c r="J60" s="79"/>
      <c r="K60" s="80"/>
      <c r="L60" s="80"/>
      <c r="M60" s="139" t="e">
        <f>(PMT(M58/12,M59*12,-M57)*12)</f>
        <v>#NUM!</v>
      </c>
    </row>
    <row r="61" spans="2:15" ht="15" customHeight="1" x14ac:dyDescent="0.2">
      <c r="B61" s="256" t="s">
        <v>117</v>
      </c>
      <c r="C61" s="257"/>
      <c r="D61" s="257"/>
      <c r="E61" s="258"/>
      <c r="F61" s="81" t="e">
        <f>G52/F60</f>
        <v>#NUM!</v>
      </c>
      <c r="I61" s="79" t="s">
        <v>117</v>
      </c>
      <c r="J61" s="79"/>
      <c r="K61" s="80"/>
      <c r="L61" s="80"/>
      <c r="M61" s="81" t="e">
        <f>N52/M60</f>
        <v>#NUM!</v>
      </c>
    </row>
    <row r="62" spans="2:15" ht="15" customHeight="1" x14ac:dyDescent="0.2">
      <c r="B62" s="5"/>
      <c r="C62" s="5"/>
      <c r="D62" s="5"/>
      <c r="E62" s="5"/>
      <c r="F62" s="5"/>
      <c r="I62" s="5"/>
      <c r="J62" s="5"/>
      <c r="K62" s="5"/>
      <c r="L62" s="5"/>
      <c r="M62" s="5"/>
    </row>
    <row r="63" spans="2:15" ht="15" customHeight="1" x14ac:dyDescent="0.2">
      <c r="B63" s="256" t="s">
        <v>118</v>
      </c>
      <c r="C63" s="257"/>
      <c r="D63" s="257"/>
      <c r="E63" s="258"/>
      <c r="F63" s="139">
        <f>'Sources&amp;Uses'!$D47</f>
        <v>0</v>
      </c>
      <c r="I63" s="79" t="s">
        <v>118</v>
      </c>
      <c r="J63" s="79"/>
      <c r="K63" s="80"/>
      <c r="L63" s="80"/>
      <c r="M63" s="139">
        <f>'Sources&amp;Uses'!$D47</f>
        <v>0</v>
      </c>
    </row>
    <row r="64" spans="2:15" ht="15" customHeight="1" x14ac:dyDescent="0.2">
      <c r="B64" s="256" t="s">
        <v>119</v>
      </c>
      <c r="C64" s="257"/>
      <c r="D64" s="257"/>
      <c r="E64" s="258"/>
      <c r="F64" s="137"/>
      <c r="I64" s="79" t="s">
        <v>119</v>
      </c>
      <c r="J64" s="79"/>
      <c r="K64" s="80"/>
      <c r="L64" s="80"/>
      <c r="M64" s="137"/>
    </row>
    <row r="65" spans="2:26" ht="15" customHeight="1" x14ac:dyDescent="0.2">
      <c r="B65" s="256" t="s">
        <v>115</v>
      </c>
      <c r="C65" s="257"/>
      <c r="D65" s="257"/>
      <c r="E65" s="258"/>
      <c r="F65" s="138"/>
      <c r="I65" s="79" t="s">
        <v>115</v>
      </c>
      <c r="J65" s="79"/>
      <c r="K65" s="80"/>
      <c r="L65" s="80"/>
      <c r="M65" s="138"/>
    </row>
    <row r="66" spans="2:26" ht="15" customHeight="1" x14ac:dyDescent="0.2">
      <c r="B66" s="256" t="s">
        <v>116</v>
      </c>
      <c r="C66" s="257"/>
      <c r="D66" s="257"/>
      <c r="E66" s="258"/>
      <c r="F66" s="139" t="e">
        <f>(PMT(F64/12,F65*12,-F63)*12)</f>
        <v>#NUM!</v>
      </c>
      <c r="I66" s="79" t="s">
        <v>116</v>
      </c>
      <c r="J66" s="79"/>
      <c r="K66" s="80"/>
      <c r="L66" s="80"/>
      <c r="M66" s="139" t="e">
        <f>(PMT(M64/12,M65*12,-M63)*12)</f>
        <v>#NUM!</v>
      </c>
    </row>
    <row r="67" spans="2:26" ht="15" customHeight="1" x14ac:dyDescent="0.2">
      <c r="B67" s="256" t="s">
        <v>120</v>
      </c>
      <c r="C67" s="257"/>
      <c r="D67" s="257"/>
      <c r="E67" s="258"/>
      <c r="F67" s="81" t="e">
        <f>G52/(F66+F60)</f>
        <v>#NUM!</v>
      </c>
      <c r="I67" s="79" t="s">
        <v>120</v>
      </c>
      <c r="J67" s="79"/>
      <c r="K67" s="80"/>
      <c r="L67" s="80"/>
      <c r="M67" s="81" t="e">
        <f>N52/(M66+M60)</f>
        <v>#NUM!</v>
      </c>
    </row>
    <row r="75" spans="2:26" ht="15" customHeight="1" x14ac:dyDescent="0.2">
      <c r="P75" s="12"/>
      <c r="Q75" s="12"/>
      <c r="R75" s="12"/>
      <c r="S75" s="12"/>
      <c r="T75" s="12"/>
      <c r="U75" s="12"/>
      <c r="V75" s="12"/>
      <c r="W75" s="12"/>
      <c r="X75" s="12"/>
      <c r="Y75" s="12"/>
      <c r="Z75" s="12"/>
    </row>
  </sheetData>
  <sheetProtection algorithmName="SHA-512" hashValue="hjVpT9OaoyWodv87BXBLdqJ6NmdzsvETgVCeF3Q5bM/dP/PuRS13XmMR3NiBC/gRichz3iKoytrbcqwybR401Q==" saltValue="g0tYQp9lio8W/fU1zbjziA==" spinCount="100000" sheet="1" objects="1" scenarios="1" formatColumns="0" formatRows="0"/>
  <mergeCells count="43">
    <mergeCell ref="I11:J11"/>
    <mergeCell ref="I12:J12"/>
    <mergeCell ref="I6:J6"/>
    <mergeCell ref="I7:J7"/>
    <mergeCell ref="I8:J8"/>
    <mergeCell ref="I9:J9"/>
    <mergeCell ref="I10:J10"/>
    <mergeCell ref="B67:E67"/>
    <mergeCell ref="B50:D50"/>
    <mergeCell ref="B52:D52"/>
    <mergeCell ref="B57:E57"/>
    <mergeCell ref="B58:E58"/>
    <mergeCell ref="B59:E59"/>
    <mergeCell ref="B60:E60"/>
    <mergeCell ref="B61:E61"/>
    <mergeCell ref="B63:E63"/>
    <mergeCell ref="B64:E64"/>
    <mergeCell ref="B65:E65"/>
    <mergeCell ref="B66:E66"/>
    <mergeCell ref="B44:D44"/>
    <mergeCell ref="B45:D45"/>
    <mergeCell ref="B46:D46"/>
    <mergeCell ref="B47:D47"/>
    <mergeCell ref="B48:D48"/>
    <mergeCell ref="B25:D25"/>
    <mergeCell ref="B38:D38"/>
    <mergeCell ref="B39:D39"/>
    <mergeCell ref="B40:D40"/>
    <mergeCell ref="B41:D41"/>
    <mergeCell ref="B26:D26"/>
    <mergeCell ref="B27:D27"/>
    <mergeCell ref="B28:D28"/>
    <mergeCell ref="B29:D29"/>
    <mergeCell ref="B30:D30"/>
    <mergeCell ref="B31:D31"/>
    <mergeCell ref="B42:D42"/>
    <mergeCell ref="B43:D43"/>
    <mergeCell ref="B32:D32"/>
    <mergeCell ref="B33:D33"/>
    <mergeCell ref="B34:D34"/>
    <mergeCell ref="B35:D35"/>
    <mergeCell ref="B36:D36"/>
    <mergeCell ref="B37:D37"/>
  </mergeCells>
  <conditionalFormatting sqref="F61 M61 F67 M67">
    <cfRule type="cellIs" dxfId="10" priority="3" operator="between">
      <formula>1.149</formula>
      <formula>1.5</formula>
    </cfRule>
    <cfRule type="cellIs" dxfId="9" priority="4" operator="between">
      <formula>1.14</formula>
      <formula>1</formula>
    </cfRule>
    <cfRule type="cellIs" dxfId="8" priority="5" operator="lessThan">
      <formula>1</formula>
    </cfRule>
  </conditionalFormatting>
  <dataValidations count="1">
    <dataValidation type="list" allowBlank="1" showInputMessage="1" showErrorMessage="1" sqref="E14" xr:uid="{DA2A8C53-50DB-4F8F-8A45-F040A14FEABE}">
      <formula1>"5%,7%"</formula1>
    </dataValidation>
  </dataValidations>
  <printOptions gridLines="1" gridLinesSet="0"/>
  <pageMargins left="0.75" right="0.75" top="1.5" bottom="1" header="0.5" footer="0.5"/>
  <pageSetup scale="65" orientation="landscape" horizontalDpi="4294967292" r:id="rId1"/>
  <headerFooter alignWithMargins="0">
    <oddHeader>&amp;C&amp;"Times New Roman,Bold"&amp;12&amp;UExhibit B
&amp;F
&amp;R&amp;D
&amp;T</oddHeader>
    <oddFooter>&amp;C_x000D_&amp;1#&amp;"Calibri"&amp;10&amp;K000000 Level 3 - Restricted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pageSetUpPr fitToPage="1"/>
  </sheetPr>
  <dimension ref="B2:CR75"/>
  <sheetViews>
    <sheetView zoomScale="80" zoomScaleNormal="80" workbookViewId="0">
      <selection activeCell="H14" sqref="H14"/>
    </sheetView>
  </sheetViews>
  <sheetFormatPr defaultRowHeight="15" customHeight="1" x14ac:dyDescent="0.2"/>
  <cols>
    <col min="1" max="1" width="9.140625" style="12"/>
    <col min="2" max="2" width="24.85546875" style="12" customWidth="1"/>
    <col min="3" max="3" width="8.28515625" style="12" bestFit="1" customWidth="1"/>
    <col min="4" max="5" width="12.85546875" style="12" customWidth="1"/>
    <col min="6" max="6" width="13.5703125" style="12" customWidth="1"/>
    <col min="7" max="15" width="12.85546875" style="12" customWidth="1"/>
    <col min="16" max="19" width="12.85546875" style="12" hidden="1" customWidth="1"/>
    <col min="20" max="20" width="12.85546875" style="12" customWidth="1"/>
    <col min="21" max="24" width="12.85546875" style="12" hidden="1" customWidth="1"/>
    <col min="25" max="25" width="12.85546875" style="12" customWidth="1"/>
    <col min="26" max="29" width="12.85546875" style="12" hidden="1" customWidth="1"/>
    <col min="30" max="30" width="12.85546875" style="12" customWidth="1"/>
    <col min="31" max="34" width="12.85546875" style="12" hidden="1" customWidth="1"/>
    <col min="35" max="35" width="12.85546875" style="12" customWidth="1"/>
    <col min="36" max="36" width="10" customWidth="1"/>
    <col min="37" max="37" width="10.42578125" customWidth="1"/>
    <col min="97" max="16384" width="9.140625" style="12"/>
  </cols>
  <sheetData>
    <row r="2" spans="2:96" ht="15" customHeight="1" x14ac:dyDescent="0.2">
      <c r="B2" s="136" t="s">
        <v>121</v>
      </c>
      <c r="C2" s="16"/>
      <c r="D2" s="16"/>
    </row>
    <row r="3" spans="2:96" ht="15" customHeight="1" x14ac:dyDescent="0.2">
      <c r="B3" s="16"/>
      <c r="C3" s="16"/>
      <c r="D3" s="16"/>
      <c r="E3" s="41" t="s">
        <v>122</v>
      </c>
    </row>
    <row r="4" spans="2:96" ht="15" customHeight="1" x14ac:dyDescent="0.2">
      <c r="B4" s="13" t="s">
        <v>123</v>
      </c>
      <c r="D4" s="16"/>
      <c r="E4" s="135">
        <v>0.02</v>
      </c>
      <c r="F4" s="135">
        <v>0.02</v>
      </c>
      <c r="G4" s="135">
        <v>0.02</v>
      </c>
      <c r="H4" s="135">
        <v>0.02</v>
      </c>
      <c r="I4" s="135">
        <v>0.02</v>
      </c>
      <c r="J4" s="135">
        <v>0.02</v>
      </c>
      <c r="K4" s="135">
        <v>0.02</v>
      </c>
      <c r="L4" s="135">
        <v>0.02</v>
      </c>
      <c r="M4" s="135">
        <v>0.02</v>
      </c>
      <c r="N4" s="135">
        <v>0.02</v>
      </c>
      <c r="O4" s="135">
        <v>0.02</v>
      </c>
      <c r="P4" s="135">
        <v>0.02</v>
      </c>
      <c r="Q4" s="135">
        <v>0.02</v>
      </c>
      <c r="R4" s="135">
        <v>0.02</v>
      </c>
      <c r="S4" s="135">
        <v>0.02</v>
      </c>
      <c r="T4" s="135">
        <v>0.02</v>
      </c>
      <c r="U4" s="120">
        <v>0.02</v>
      </c>
      <c r="V4" s="120">
        <v>0.02</v>
      </c>
      <c r="W4" s="120">
        <v>0.02</v>
      </c>
      <c r="X4" s="120">
        <v>0.02</v>
      </c>
      <c r="Y4" s="42">
        <v>0.02</v>
      </c>
      <c r="Z4" s="40">
        <v>0.02</v>
      </c>
      <c r="AA4" s="40">
        <v>0.02</v>
      </c>
      <c r="AB4" s="40">
        <v>0.02</v>
      </c>
      <c r="AC4" s="40">
        <v>0.02</v>
      </c>
      <c r="AD4" s="40">
        <v>0.02</v>
      </c>
      <c r="AE4" s="40">
        <v>0.02</v>
      </c>
      <c r="AF4" s="40">
        <v>0.02</v>
      </c>
      <c r="AG4" s="40">
        <v>0.02</v>
      </c>
      <c r="AH4" s="40">
        <v>0.02</v>
      </c>
      <c r="AI4" s="40">
        <v>0.02</v>
      </c>
    </row>
    <row r="5" spans="2:96" ht="15" customHeight="1" x14ac:dyDescent="0.2">
      <c r="B5" s="13" t="s">
        <v>124</v>
      </c>
      <c r="D5" s="16"/>
      <c r="E5" s="135">
        <v>0.04</v>
      </c>
      <c r="F5" s="135">
        <v>0.04</v>
      </c>
      <c r="G5" s="135">
        <v>0.04</v>
      </c>
      <c r="H5" s="135">
        <v>0.03</v>
      </c>
      <c r="I5" s="135">
        <v>0.03</v>
      </c>
      <c r="J5" s="135">
        <v>0.03</v>
      </c>
      <c r="K5" s="135">
        <v>0.03</v>
      </c>
      <c r="L5" s="135">
        <v>0.03</v>
      </c>
      <c r="M5" s="135">
        <v>0.03</v>
      </c>
      <c r="N5" s="135">
        <v>0.03</v>
      </c>
      <c r="O5" s="135">
        <v>0.03</v>
      </c>
      <c r="P5" s="135">
        <v>0.03</v>
      </c>
      <c r="Q5" s="135">
        <v>0.03</v>
      </c>
      <c r="R5" s="135">
        <v>0.03</v>
      </c>
      <c r="S5" s="135">
        <v>0.03</v>
      </c>
      <c r="T5" s="135">
        <v>0.03</v>
      </c>
      <c r="U5" s="121">
        <v>0.03</v>
      </c>
      <c r="V5" s="121">
        <v>0.03</v>
      </c>
      <c r="W5" s="121">
        <v>0.03</v>
      </c>
      <c r="X5" s="121">
        <v>0.03</v>
      </c>
      <c r="Y5" s="43">
        <v>0.03</v>
      </c>
      <c r="Z5" s="40">
        <v>0.03</v>
      </c>
      <c r="AA5" s="40">
        <v>0.03</v>
      </c>
      <c r="AB5" s="40">
        <v>0.03</v>
      </c>
      <c r="AC5" s="40">
        <v>0.03</v>
      </c>
      <c r="AD5" s="40">
        <v>0.03</v>
      </c>
      <c r="AE5" s="40">
        <v>0.03</v>
      </c>
      <c r="AF5" s="40">
        <v>0.03</v>
      </c>
      <c r="AG5" s="40">
        <v>0.03</v>
      </c>
      <c r="AH5" s="40">
        <v>0.03</v>
      </c>
      <c r="AI5" s="40">
        <v>0.03</v>
      </c>
    </row>
    <row r="6" spans="2:96" ht="15" customHeight="1" x14ac:dyDescent="0.2">
      <c r="B6" s="13" t="s">
        <v>125</v>
      </c>
      <c r="D6" s="16"/>
      <c r="E6" s="118">
        <v>0.03</v>
      </c>
      <c r="F6" s="118">
        <v>0.03</v>
      </c>
      <c r="G6" s="118">
        <v>0.03</v>
      </c>
      <c r="H6" s="118">
        <v>0.03</v>
      </c>
      <c r="I6" s="118">
        <v>0.03</v>
      </c>
      <c r="J6" s="118">
        <v>0.03</v>
      </c>
      <c r="K6" s="118">
        <v>0.03</v>
      </c>
      <c r="L6" s="118">
        <v>0.03</v>
      </c>
      <c r="M6" s="118">
        <v>0.03</v>
      </c>
      <c r="N6" s="118">
        <v>0.03</v>
      </c>
      <c r="O6" s="118">
        <v>0.03</v>
      </c>
      <c r="P6" s="118">
        <v>0.03</v>
      </c>
      <c r="Q6" s="118">
        <v>0.03</v>
      </c>
      <c r="R6" s="118">
        <v>0.03</v>
      </c>
      <c r="S6" s="118">
        <v>0.03</v>
      </c>
      <c r="T6" s="118">
        <v>0.03</v>
      </c>
      <c r="U6" s="121">
        <v>0.03</v>
      </c>
      <c r="V6" s="121">
        <v>0.03</v>
      </c>
      <c r="W6" s="121">
        <v>0.03</v>
      </c>
      <c r="X6" s="121">
        <v>0.03</v>
      </c>
      <c r="Y6" s="43">
        <v>0.03</v>
      </c>
      <c r="Z6" s="118">
        <v>0.03</v>
      </c>
      <c r="AA6" s="118">
        <v>0.03</v>
      </c>
      <c r="AB6" s="118">
        <v>0.03</v>
      </c>
      <c r="AC6" s="118">
        <v>0.03</v>
      </c>
      <c r="AD6" s="118">
        <v>0.03</v>
      </c>
      <c r="AE6" s="118">
        <v>0.03</v>
      </c>
      <c r="AF6" s="118">
        <v>0.03</v>
      </c>
      <c r="AG6" s="118">
        <v>0.03</v>
      </c>
      <c r="AH6" s="118">
        <v>0.03</v>
      </c>
      <c r="AI6" s="118">
        <v>0.03</v>
      </c>
    </row>
    <row r="7" spans="2:96" ht="15" customHeight="1" x14ac:dyDescent="0.2">
      <c r="B7" s="13" t="s">
        <v>126</v>
      </c>
      <c r="C7" s="22"/>
      <c r="D7" s="16"/>
      <c r="E7" s="135">
        <v>0.1</v>
      </c>
      <c r="F7" s="135">
        <v>0.1</v>
      </c>
      <c r="G7" s="135">
        <v>0.1</v>
      </c>
      <c r="H7" s="135">
        <v>0.05</v>
      </c>
      <c r="I7" s="135">
        <v>0.05</v>
      </c>
      <c r="J7" s="135">
        <v>0.05</v>
      </c>
      <c r="K7" s="135">
        <v>0.05</v>
      </c>
      <c r="L7" s="135">
        <v>0.05</v>
      </c>
      <c r="M7" s="135">
        <v>0.04</v>
      </c>
      <c r="N7" s="135">
        <v>0.04</v>
      </c>
      <c r="O7" s="135">
        <v>0.04</v>
      </c>
      <c r="P7" s="135">
        <v>0.03</v>
      </c>
      <c r="Q7" s="135">
        <v>0.03</v>
      </c>
      <c r="R7" s="135">
        <v>0.03</v>
      </c>
      <c r="S7" s="135">
        <v>0.03</v>
      </c>
      <c r="T7" s="135">
        <v>0.03</v>
      </c>
      <c r="U7" s="120">
        <v>0.03</v>
      </c>
      <c r="V7" s="120">
        <v>0.03</v>
      </c>
      <c r="W7" s="120">
        <v>0.03</v>
      </c>
      <c r="X7" s="120">
        <v>0.03</v>
      </c>
      <c r="Y7" s="43">
        <v>0.03</v>
      </c>
      <c r="Z7" s="40">
        <v>0.03</v>
      </c>
      <c r="AA7" s="40">
        <v>0.03</v>
      </c>
      <c r="AB7" s="40">
        <v>0.03</v>
      </c>
      <c r="AC7" s="40">
        <v>0.03</v>
      </c>
      <c r="AD7" s="40">
        <v>0.03</v>
      </c>
      <c r="AE7" s="40">
        <v>0.03</v>
      </c>
      <c r="AF7" s="40">
        <v>0.03</v>
      </c>
      <c r="AG7" s="40">
        <v>0.03</v>
      </c>
      <c r="AH7" s="40">
        <v>0.03</v>
      </c>
      <c r="AI7" s="40">
        <v>0.03</v>
      </c>
    </row>
    <row r="8" spans="2:96" ht="15" customHeight="1" x14ac:dyDescent="0.2">
      <c r="B8" s="13"/>
      <c r="C8" s="22"/>
      <c r="D8" s="16"/>
      <c r="Y8" s="44"/>
    </row>
    <row r="9" spans="2:96" ht="15" customHeight="1" x14ac:dyDescent="0.2">
      <c r="B9" s="16"/>
      <c r="C9" s="16"/>
      <c r="D9" s="16"/>
      <c r="Y9" s="44"/>
    </row>
    <row r="10" spans="2:96" s="23" customFormat="1" ht="15" customHeight="1" x14ac:dyDescent="0.2">
      <c r="C10" s="50" t="s">
        <v>127</v>
      </c>
      <c r="D10" s="23" t="s">
        <v>128</v>
      </c>
      <c r="E10" s="23" t="s">
        <v>129</v>
      </c>
      <c r="F10" s="23">
        <v>1</v>
      </c>
      <c r="G10" s="23">
        <v>2</v>
      </c>
      <c r="H10" s="23">
        <v>3</v>
      </c>
      <c r="I10" s="23">
        <v>4</v>
      </c>
      <c r="J10" s="23">
        <v>5</v>
      </c>
      <c r="K10" s="23">
        <v>6</v>
      </c>
      <c r="L10" s="23">
        <v>7</v>
      </c>
      <c r="M10" s="23">
        <v>8</v>
      </c>
      <c r="N10" s="23">
        <v>9</v>
      </c>
      <c r="O10" s="23">
        <v>10</v>
      </c>
      <c r="P10" s="23">
        <v>11</v>
      </c>
      <c r="Q10" s="23">
        <v>12</v>
      </c>
      <c r="R10" s="23">
        <v>13</v>
      </c>
      <c r="S10" s="23">
        <v>14</v>
      </c>
      <c r="T10" s="23">
        <v>15</v>
      </c>
      <c r="U10" s="23">
        <v>16</v>
      </c>
      <c r="V10" s="23">
        <v>17</v>
      </c>
      <c r="W10" s="23">
        <v>18</v>
      </c>
      <c r="X10" s="23">
        <v>19</v>
      </c>
      <c r="Y10" s="45">
        <v>20</v>
      </c>
      <c r="Z10" s="23">
        <v>21</v>
      </c>
      <c r="AA10" s="23">
        <v>22</v>
      </c>
      <c r="AB10" s="23">
        <v>23</v>
      </c>
      <c r="AC10" s="23">
        <v>24</v>
      </c>
      <c r="AD10" s="23">
        <v>25</v>
      </c>
      <c r="AE10" s="23">
        <v>26</v>
      </c>
      <c r="AF10" s="23">
        <v>27</v>
      </c>
      <c r="AG10" s="23">
        <v>28</v>
      </c>
      <c r="AH10" s="23">
        <v>29</v>
      </c>
      <c r="AI10" s="23">
        <v>30</v>
      </c>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row>
    <row r="11" spans="2:96" s="24" customFormat="1" ht="15" customHeight="1" x14ac:dyDescent="0.2">
      <c r="C11" s="51" t="s">
        <v>130</v>
      </c>
      <c r="D11" s="117">
        <v>2025</v>
      </c>
      <c r="E11" s="26">
        <f>D11+1</f>
        <v>2026</v>
      </c>
      <c r="F11" s="26">
        <f t="shared" ref="F11:AI11" si="0">E11+1</f>
        <v>2027</v>
      </c>
      <c r="G11" s="26">
        <f t="shared" si="0"/>
        <v>2028</v>
      </c>
      <c r="H11" s="26">
        <f t="shared" si="0"/>
        <v>2029</v>
      </c>
      <c r="I11" s="26">
        <f t="shared" si="0"/>
        <v>2030</v>
      </c>
      <c r="J11" s="26">
        <f t="shared" si="0"/>
        <v>2031</v>
      </c>
      <c r="K11" s="26">
        <f t="shared" si="0"/>
        <v>2032</v>
      </c>
      <c r="L11" s="26">
        <f t="shared" si="0"/>
        <v>2033</v>
      </c>
      <c r="M11" s="26">
        <f t="shared" si="0"/>
        <v>2034</v>
      </c>
      <c r="N11" s="26">
        <f t="shared" si="0"/>
        <v>2035</v>
      </c>
      <c r="O11" s="26">
        <f t="shared" si="0"/>
        <v>2036</v>
      </c>
      <c r="P11" s="26">
        <f t="shared" si="0"/>
        <v>2037</v>
      </c>
      <c r="Q11" s="26">
        <f t="shared" si="0"/>
        <v>2038</v>
      </c>
      <c r="R11" s="26">
        <f t="shared" si="0"/>
        <v>2039</v>
      </c>
      <c r="S11" s="26">
        <f t="shared" si="0"/>
        <v>2040</v>
      </c>
      <c r="T11" s="26">
        <f t="shared" si="0"/>
        <v>2041</v>
      </c>
      <c r="U11" s="26">
        <f t="shared" si="0"/>
        <v>2042</v>
      </c>
      <c r="V11" s="26">
        <f t="shared" si="0"/>
        <v>2043</v>
      </c>
      <c r="W11" s="26">
        <f t="shared" si="0"/>
        <v>2044</v>
      </c>
      <c r="X11" s="26">
        <f t="shared" si="0"/>
        <v>2045</v>
      </c>
      <c r="Y11" s="46">
        <f t="shared" si="0"/>
        <v>2046</v>
      </c>
      <c r="Z11" s="26">
        <f t="shared" si="0"/>
        <v>2047</v>
      </c>
      <c r="AA11" s="26">
        <f t="shared" si="0"/>
        <v>2048</v>
      </c>
      <c r="AB11" s="26">
        <f t="shared" si="0"/>
        <v>2049</v>
      </c>
      <c r="AC11" s="26">
        <f t="shared" si="0"/>
        <v>2050</v>
      </c>
      <c r="AD11" s="26">
        <f t="shared" si="0"/>
        <v>2051</v>
      </c>
      <c r="AE11" s="26">
        <f t="shared" si="0"/>
        <v>2052</v>
      </c>
      <c r="AF11" s="26">
        <f t="shared" si="0"/>
        <v>2053</v>
      </c>
      <c r="AG11" s="26">
        <f t="shared" si="0"/>
        <v>2054</v>
      </c>
      <c r="AH11" s="26">
        <f t="shared" si="0"/>
        <v>2055</v>
      </c>
      <c r="AI11" s="26">
        <f t="shared" si="0"/>
        <v>2056</v>
      </c>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row>
    <row r="12" spans="2:96" s="13" customFormat="1" ht="15" customHeight="1" x14ac:dyDescent="0.2">
      <c r="B12" s="13" t="s">
        <v>131</v>
      </c>
      <c r="E12"/>
      <c r="F12"/>
      <c r="G12"/>
      <c r="H12"/>
      <c r="I12"/>
      <c r="J12"/>
      <c r="K12"/>
      <c r="L12"/>
      <c r="M12"/>
      <c r="N12"/>
      <c r="Y12" s="47"/>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row>
    <row r="13" spans="2:96" s="15" customFormat="1" ht="15" customHeight="1" x14ac:dyDescent="0.2">
      <c r="B13" s="21" t="s">
        <v>132</v>
      </c>
      <c r="C13" s="21"/>
      <c r="D13" s="106">
        <f>'Op. &amp; Debt Serv.'!G23</f>
        <v>0</v>
      </c>
      <c r="E13" s="106">
        <f>D13*(1+E4)</f>
        <v>0</v>
      </c>
      <c r="F13" s="106">
        <f t="shared" ref="F13:AI13" si="1">E13*(1+F4)</f>
        <v>0</v>
      </c>
      <c r="G13" s="106">
        <f t="shared" si="1"/>
        <v>0</v>
      </c>
      <c r="H13" s="106">
        <f t="shared" si="1"/>
        <v>0</v>
      </c>
      <c r="I13" s="106">
        <f t="shared" si="1"/>
        <v>0</v>
      </c>
      <c r="J13" s="106">
        <f t="shared" si="1"/>
        <v>0</v>
      </c>
      <c r="K13" s="106">
        <f t="shared" si="1"/>
        <v>0</v>
      </c>
      <c r="L13" s="106">
        <f t="shared" si="1"/>
        <v>0</v>
      </c>
      <c r="M13" s="106">
        <f t="shared" si="1"/>
        <v>0</v>
      </c>
      <c r="N13" s="106">
        <f t="shared" si="1"/>
        <v>0</v>
      </c>
      <c r="O13" s="106">
        <f t="shared" si="1"/>
        <v>0</v>
      </c>
      <c r="P13" s="106">
        <f t="shared" si="1"/>
        <v>0</v>
      </c>
      <c r="Q13" s="106">
        <f t="shared" si="1"/>
        <v>0</v>
      </c>
      <c r="R13" s="106">
        <f t="shared" si="1"/>
        <v>0</v>
      </c>
      <c r="S13" s="106">
        <f t="shared" si="1"/>
        <v>0</v>
      </c>
      <c r="T13" s="106">
        <f t="shared" si="1"/>
        <v>0</v>
      </c>
      <c r="U13" s="106">
        <f t="shared" si="1"/>
        <v>0</v>
      </c>
      <c r="V13" s="106">
        <f t="shared" si="1"/>
        <v>0</v>
      </c>
      <c r="W13" s="106">
        <f t="shared" si="1"/>
        <v>0</v>
      </c>
      <c r="X13" s="106">
        <f t="shared" si="1"/>
        <v>0</v>
      </c>
      <c r="Y13" s="107">
        <f t="shared" si="1"/>
        <v>0</v>
      </c>
      <c r="Z13" s="106">
        <f t="shared" si="1"/>
        <v>0</v>
      </c>
      <c r="AA13" s="106">
        <f t="shared" si="1"/>
        <v>0</v>
      </c>
      <c r="AB13" s="106">
        <f t="shared" si="1"/>
        <v>0</v>
      </c>
      <c r="AC13" s="106">
        <f t="shared" si="1"/>
        <v>0</v>
      </c>
      <c r="AD13" s="106">
        <f t="shared" si="1"/>
        <v>0</v>
      </c>
      <c r="AE13" s="106">
        <f t="shared" si="1"/>
        <v>0</v>
      </c>
      <c r="AF13" s="106">
        <f t="shared" si="1"/>
        <v>0</v>
      </c>
      <c r="AG13" s="106">
        <f t="shared" si="1"/>
        <v>0</v>
      </c>
      <c r="AH13" s="106">
        <f t="shared" si="1"/>
        <v>0</v>
      </c>
      <c r="AI13" s="106">
        <f t="shared" si="1"/>
        <v>0</v>
      </c>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row>
    <row r="14" spans="2:96" ht="15" customHeight="1" x14ac:dyDescent="0.2">
      <c r="B14" s="12" t="s">
        <v>133</v>
      </c>
      <c r="D14" s="108">
        <f>SUM(D13:D13)</f>
        <v>0</v>
      </c>
      <c r="E14" s="108">
        <f t="shared" ref="E14" si="2">SUM(E13:E13)</f>
        <v>0</v>
      </c>
      <c r="F14" s="108">
        <f t="shared" ref="F14" si="3">SUM(F13:F13)</f>
        <v>0</v>
      </c>
      <c r="G14" s="108">
        <f t="shared" ref="G14" si="4">SUM(G13:G13)</f>
        <v>0</v>
      </c>
      <c r="H14" s="108">
        <f t="shared" ref="H14" si="5">SUM(H13:H13)</f>
        <v>0</v>
      </c>
      <c r="I14" s="108">
        <f t="shared" ref="I14" si="6">SUM(I13:I13)</f>
        <v>0</v>
      </c>
      <c r="J14" s="108">
        <f t="shared" ref="J14" si="7">SUM(J13:J13)</f>
        <v>0</v>
      </c>
      <c r="K14" s="108">
        <f t="shared" ref="K14" si="8">SUM(K13:K13)</f>
        <v>0</v>
      </c>
      <c r="L14" s="108">
        <f t="shared" ref="L14" si="9">SUM(L13:L13)</f>
        <v>0</v>
      </c>
      <c r="M14" s="108">
        <f t="shared" ref="M14" si="10">SUM(M13:M13)</f>
        <v>0</v>
      </c>
      <c r="N14" s="108">
        <f t="shared" ref="N14" si="11">SUM(N13:N13)</f>
        <v>0</v>
      </c>
      <c r="O14" s="108">
        <f t="shared" ref="O14" si="12">SUM(O13:O13)</f>
        <v>0</v>
      </c>
      <c r="P14" s="108">
        <f t="shared" ref="P14" si="13">SUM(P13:P13)</f>
        <v>0</v>
      </c>
      <c r="Q14" s="108">
        <f t="shared" ref="Q14" si="14">SUM(Q13:Q13)</f>
        <v>0</v>
      </c>
      <c r="R14" s="108">
        <f t="shared" ref="R14" si="15">SUM(R13:R13)</f>
        <v>0</v>
      </c>
      <c r="S14" s="108">
        <f t="shared" ref="S14" si="16">SUM(S13:S13)</f>
        <v>0</v>
      </c>
      <c r="T14" s="108">
        <f t="shared" ref="T14" si="17">SUM(T13:T13)</f>
        <v>0</v>
      </c>
      <c r="U14" s="108">
        <f t="shared" ref="U14" si="18">SUM(U13:U13)</f>
        <v>0</v>
      </c>
      <c r="V14" s="108">
        <f t="shared" ref="V14" si="19">SUM(V13:V13)</f>
        <v>0</v>
      </c>
      <c r="W14" s="108">
        <f t="shared" ref="W14" si="20">SUM(W13:W13)</f>
        <v>0</v>
      </c>
      <c r="X14" s="108">
        <f t="shared" ref="X14" si="21">SUM(X13:X13)</f>
        <v>0</v>
      </c>
      <c r="Y14" s="109">
        <f t="shared" ref="Y14" si="22">SUM(Y13:Y13)</f>
        <v>0</v>
      </c>
      <c r="Z14" s="108">
        <f t="shared" ref="Z14" si="23">SUM(Z13:Z13)</f>
        <v>0</v>
      </c>
      <c r="AA14" s="108">
        <f t="shared" ref="AA14" si="24">SUM(AA13:AA13)</f>
        <v>0</v>
      </c>
      <c r="AB14" s="108">
        <f t="shared" ref="AB14" si="25">SUM(AB13:AB13)</f>
        <v>0</v>
      </c>
      <c r="AC14" s="108">
        <f t="shared" ref="AC14" si="26">SUM(AC13:AC13)</f>
        <v>0</v>
      </c>
      <c r="AD14" s="108">
        <f t="shared" ref="AD14" si="27">SUM(AD13:AD13)</f>
        <v>0</v>
      </c>
      <c r="AE14" s="108">
        <f t="shared" ref="AE14" si="28">SUM(AE13:AE13)</f>
        <v>0</v>
      </c>
      <c r="AF14" s="108">
        <f t="shared" ref="AF14" si="29">SUM(AF13:AF13)</f>
        <v>0</v>
      </c>
      <c r="AG14" s="108">
        <f t="shared" ref="AG14" si="30">SUM(AG13:AG13)</f>
        <v>0</v>
      </c>
      <c r="AH14" s="108">
        <f t="shared" ref="AH14" si="31">SUM(AH13:AH13)</f>
        <v>0</v>
      </c>
      <c r="AI14" s="108">
        <f t="shared" ref="AI14" si="32">SUM(AI13:AI13)</f>
        <v>0</v>
      </c>
    </row>
    <row r="15" spans="2:96" ht="15" customHeight="1" x14ac:dyDescent="0.2">
      <c r="D15" s="108"/>
      <c r="E15" s="108"/>
      <c r="F15" s="108"/>
      <c r="G15" s="108"/>
      <c r="H15" s="108"/>
      <c r="I15" s="108"/>
      <c r="J15" s="108"/>
      <c r="K15" s="108"/>
      <c r="L15" s="108"/>
      <c r="M15" s="108"/>
      <c r="N15" s="108"/>
      <c r="O15" s="108"/>
      <c r="P15" s="108"/>
      <c r="Q15" s="108"/>
      <c r="R15" s="108"/>
      <c r="S15" s="108"/>
      <c r="T15" s="108"/>
      <c r="U15" s="108"/>
      <c r="V15" s="108"/>
      <c r="W15" s="108"/>
      <c r="X15" s="108"/>
      <c r="Y15" s="109"/>
      <c r="Z15" s="108"/>
      <c r="AA15" s="108"/>
      <c r="AB15" s="108"/>
      <c r="AC15" s="108"/>
      <c r="AD15" s="108"/>
      <c r="AE15" s="108"/>
      <c r="AF15" s="108"/>
      <c r="AG15" s="108"/>
      <c r="AH15" s="108"/>
      <c r="AI15" s="108"/>
    </row>
    <row r="16" spans="2:96" ht="15" customHeight="1" x14ac:dyDescent="0.2">
      <c r="B16" s="13" t="s">
        <v>134</v>
      </c>
      <c r="C16" s="13"/>
      <c r="D16" s="110"/>
      <c r="E16" s="110"/>
      <c r="F16" s="110"/>
      <c r="G16" s="110"/>
      <c r="H16" s="110"/>
      <c r="I16" s="110"/>
      <c r="J16" s="110"/>
      <c r="K16" s="110"/>
      <c r="L16" s="110"/>
      <c r="M16" s="110"/>
      <c r="N16" s="110"/>
      <c r="O16" s="110"/>
      <c r="P16" s="110"/>
      <c r="Q16" s="110"/>
      <c r="R16" s="110"/>
      <c r="S16" s="110"/>
      <c r="T16" s="110"/>
      <c r="U16" s="110"/>
      <c r="V16" s="110"/>
      <c r="W16" s="110"/>
      <c r="X16" s="110"/>
      <c r="Y16" s="111"/>
      <c r="Z16" s="110"/>
      <c r="AA16" s="110"/>
      <c r="AB16" s="110"/>
      <c r="AC16" s="110"/>
      <c r="AD16" s="110"/>
      <c r="AE16" s="110"/>
      <c r="AF16" s="110"/>
      <c r="AG16" s="110"/>
      <c r="AH16" s="110"/>
      <c r="AI16" s="110"/>
    </row>
    <row r="17" spans="2:96" ht="15" customHeight="1" x14ac:dyDescent="0.2">
      <c r="B17" s="39" t="s">
        <v>135</v>
      </c>
      <c r="D17" s="108">
        <f>'Op. &amp; Debt Serv.'!G51</f>
        <v>0</v>
      </c>
      <c r="E17" s="112">
        <f>D17*(1+E5)</f>
        <v>0</v>
      </c>
      <c r="F17" s="112">
        <f t="shared" ref="F17:AI17" si="33">E17*(1+F5)</f>
        <v>0</v>
      </c>
      <c r="G17" s="112">
        <f t="shared" si="33"/>
        <v>0</v>
      </c>
      <c r="H17" s="112">
        <f t="shared" si="33"/>
        <v>0</v>
      </c>
      <c r="I17" s="112">
        <f t="shared" si="33"/>
        <v>0</v>
      </c>
      <c r="J17" s="112">
        <f t="shared" si="33"/>
        <v>0</v>
      </c>
      <c r="K17" s="112">
        <f t="shared" si="33"/>
        <v>0</v>
      </c>
      <c r="L17" s="112">
        <f t="shared" si="33"/>
        <v>0</v>
      </c>
      <c r="M17" s="112">
        <f t="shared" si="33"/>
        <v>0</v>
      </c>
      <c r="N17" s="112">
        <f t="shared" si="33"/>
        <v>0</v>
      </c>
      <c r="O17" s="112">
        <f t="shared" si="33"/>
        <v>0</v>
      </c>
      <c r="P17" s="112">
        <f t="shared" si="33"/>
        <v>0</v>
      </c>
      <c r="Q17" s="112">
        <f t="shared" si="33"/>
        <v>0</v>
      </c>
      <c r="R17" s="112">
        <f t="shared" si="33"/>
        <v>0</v>
      </c>
      <c r="S17" s="112">
        <f t="shared" si="33"/>
        <v>0</v>
      </c>
      <c r="T17" s="112">
        <f t="shared" si="33"/>
        <v>0</v>
      </c>
      <c r="U17" s="112">
        <f t="shared" si="33"/>
        <v>0</v>
      </c>
      <c r="V17" s="112">
        <f t="shared" si="33"/>
        <v>0</v>
      </c>
      <c r="W17" s="112">
        <f t="shared" si="33"/>
        <v>0</v>
      </c>
      <c r="X17" s="112">
        <f t="shared" si="33"/>
        <v>0</v>
      </c>
      <c r="Y17" s="109">
        <f t="shared" si="33"/>
        <v>0</v>
      </c>
      <c r="Z17" s="112">
        <f t="shared" si="33"/>
        <v>0</v>
      </c>
      <c r="AA17" s="112">
        <f t="shared" si="33"/>
        <v>0</v>
      </c>
      <c r="AB17" s="112">
        <f t="shared" si="33"/>
        <v>0</v>
      </c>
      <c r="AC17" s="112">
        <f t="shared" si="33"/>
        <v>0</v>
      </c>
      <c r="AD17" s="112">
        <f t="shared" si="33"/>
        <v>0</v>
      </c>
      <c r="AE17" s="112">
        <f t="shared" si="33"/>
        <v>0</v>
      </c>
      <c r="AF17" s="112">
        <f t="shared" si="33"/>
        <v>0</v>
      </c>
      <c r="AG17" s="112">
        <f t="shared" si="33"/>
        <v>0</v>
      </c>
      <c r="AH17" s="112">
        <f t="shared" si="33"/>
        <v>0</v>
      </c>
      <c r="AI17" s="112">
        <f t="shared" si="33"/>
        <v>0</v>
      </c>
    </row>
    <row r="18" spans="2:96" ht="15" customHeight="1" x14ac:dyDescent="0.2">
      <c r="B18" s="39" t="s">
        <v>86</v>
      </c>
      <c r="D18" s="108">
        <f>'Op. &amp; Debt Serv.'!G26</f>
        <v>0</v>
      </c>
      <c r="E18" s="112">
        <f t="shared" ref="E18:E19" si="34">D18*(1+E6)</f>
        <v>0</v>
      </c>
      <c r="F18" s="112">
        <f t="shared" ref="F18:AI18" si="35">E18*(1+F6)</f>
        <v>0</v>
      </c>
      <c r="G18" s="112">
        <f t="shared" si="35"/>
        <v>0</v>
      </c>
      <c r="H18" s="112">
        <f t="shared" si="35"/>
        <v>0</v>
      </c>
      <c r="I18" s="112">
        <f t="shared" si="35"/>
        <v>0</v>
      </c>
      <c r="J18" s="112">
        <f t="shared" si="35"/>
        <v>0</v>
      </c>
      <c r="K18" s="112">
        <f t="shared" si="35"/>
        <v>0</v>
      </c>
      <c r="L18" s="112">
        <f t="shared" si="35"/>
        <v>0</v>
      </c>
      <c r="M18" s="112">
        <f t="shared" si="35"/>
        <v>0</v>
      </c>
      <c r="N18" s="112">
        <f t="shared" si="35"/>
        <v>0</v>
      </c>
      <c r="O18" s="112">
        <f t="shared" si="35"/>
        <v>0</v>
      </c>
      <c r="P18" s="112">
        <f t="shared" si="35"/>
        <v>0</v>
      </c>
      <c r="Q18" s="112">
        <f t="shared" si="35"/>
        <v>0</v>
      </c>
      <c r="R18" s="112">
        <f t="shared" si="35"/>
        <v>0</v>
      </c>
      <c r="S18" s="112">
        <f t="shared" si="35"/>
        <v>0</v>
      </c>
      <c r="T18" s="112">
        <f t="shared" si="35"/>
        <v>0</v>
      </c>
      <c r="U18" s="112">
        <f t="shared" si="35"/>
        <v>0</v>
      </c>
      <c r="V18" s="112">
        <f t="shared" si="35"/>
        <v>0</v>
      </c>
      <c r="W18" s="112">
        <f t="shared" si="35"/>
        <v>0</v>
      </c>
      <c r="X18" s="112">
        <f t="shared" si="35"/>
        <v>0</v>
      </c>
      <c r="Y18" s="109">
        <f t="shared" si="35"/>
        <v>0</v>
      </c>
      <c r="Z18" s="112">
        <f t="shared" si="35"/>
        <v>0</v>
      </c>
      <c r="AA18" s="112">
        <f t="shared" si="35"/>
        <v>0</v>
      </c>
      <c r="AB18" s="112">
        <f t="shared" si="35"/>
        <v>0</v>
      </c>
      <c r="AC18" s="112">
        <f t="shared" si="35"/>
        <v>0</v>
      </c>
      <c r="AD18" s="112">
        <f t="shared" si="35"/>
        <v>0</v>
      </c>
      <c r="AE18" s="112">
        <f t="shared" si="35"/>
        <v>0</v>
      </c>
      <c r="AF18" s="112">
        <f t="shared" si="35"/>
        <v>0</v>
      </c>
      <c r="AG18" s="112">
        <f t="shared" si="35"/>
        <v>0</v>
      </c>
      <c r="AH18" s="112">
        <f t="shared" si="35"/>
        <v>0</v>
      </c>
      <c r="AI18" s="112">
        <f t="shared" si="35"/>
        <v>0</v>
      </c>
    </row>
    <row r="19" spans="2:96" ht="15" customHeight="1" x14ac:dyDescent="0.2">
      <c r="B19" s="39" t="s">
        <v>36</v>
      </c>
      <c r="D19" s="108">
        <f>'Op. &amp; Debt Serv.'!G27</f>
        <v>0</v>
      </c>
      <c r="E19" s="112">
        <f t="shared" si="34"/>
        <v>0</v>
      </c>
      <c r="F19" s="112">
        <f t="shared" ref="F19:AI19" si="36">E19*(1+F7)</f>
        <v>0</v>
      </c>
      <c r="G19" s="112">
        <f t="shared" si="36"/>
        <v>0</v>
      </c>
      <c r="H19" s="112">
        <f t="shared" si="36"/>
        <v>0</v>
      </c>
      <c r="I19" s="112">
        <f t="shared" si="36"/>
        <v>0</v>
      </c>
      <c r="J19" s="112">
        <f t="shared" si="36"/>
        <v>0</v>
      </c>
      <c r="K19" s="112">
        <f t="shared" si="36"/>
        <v>0</v>
      </c>
      <c r="L19" s="112">
        <f t="shared" si="36"/>
        <v>0</v>
      </c>
      <c r="M19" s="112">
        <f t="shared" si="36"/>
        <v>0</v>
      </c>
      <c r="N19" s="112">
        <f t="shared" si="36"/>
        <v>0</v>
      </c>
      <c r="O19" s="112">
        <f t="shared" si="36"/>
        <v>0</v>
      </c>
      <c r="P19" s="112">
        <f t="shared" si="36"/>
        <v>0</v>
      </c>
      <c r="Q19" s="112">
        <f t="shared" si="36"/>
        <v>0</v>
      </c>
      <c r="R19" s="112">
        <f t="shared" si="36"/>
        <v>0</v>
      </c>
      <c r="S19" s="112">
        <f t="shared" si="36"/>
        <v>0</v>
      </c>
      <c r="T19" s="112">
        <f t="shared" si="36"/>
        <v>0</v>
      </c>
      <c r="U19" s="112">
        <f t="shared" si="36"/>
        <v>0</v>
      </c>
      <c r="V19" s="112">
        <f t="shared" si="36"/>
        <v>0</v>
      </c>
      <c r="W19" s="112">
        <f t="shared" si="36"/>
        <v>0</v>
      </c>
      <c r="X19" s="112">
        <f t="shared" si="36"/>
        <v>0</v>
      </c>
      <c r="Y19" s="109">
        <f t="shared" si="36"/>
        <v>0</v>
      </c>
      <c r="Z19" s="112">
        <f t="shared" si="36"/>
        <v>0</v>
      </c>
      <c r="AA19" s="112">
        <f t="shared" si="36"/>
        <v>0</v>
      </c>
      <c r="AB19" s="112">
        <f t="shared" si="36"/>
        <v>0</v>
      </c>
      <c r="AC19" s="112">
        <f t="shared" si="36"/>
        <v>0</v>
      </c>
      <c r="AD19" s="112">
        <f t="shared" si="36"/>
        <v>0</v>
      </c>
      <c r="AE19" s="112">
        <f t="shared" si="36"/>
        <v>0</v>
      </c>
      <c r="AF19" s="112">
        <f t="shared" si="36"/>
        <v>0</v>
      </c>
      <c r="AG19" s="112">
        <f t="shared" si="36"/>
        <v>0</v>
      </c>
      <c r="AH19" s="112">
        <f t="shared" si="36"/>
        <v>0</v>
      </c>
      <c r="AI19" s="112">
        <f t="shared" si="36"/>
        <v>0</v>
      </c>
    </row>
    <row r="20" spans="2:96" ht="15" customHeight="1" x14ac:dyDescent="0.2">
      <c r="D20" s="108"/>
      <c r="E20" s="112"/>
      <c r="F20" s="112"/>
      <c r="G20" s="112"/>
      <c r="H20" s="112"/>
      <c r="I20" s="112"/>
      <c r="J20" s="112"/>
      <c r="K20" s="112"/>
      <c r="L20" s="112"/>
      <c r="M20" s="112"/>
      <c r="N20" s="112"/>
      <c r="O20" s="112"/>
      <c r="P20" s="112"/>
      <c r="Q20" s="112"/>
      <c r="R20" s="112"/>
      <c r="S20" s="112"/>
      <c r="T20" s="112"/>
      <c r="U20" s="112"/>
      <c r="V20" s="112"/>
      <c r="W20" s="112"/>
      <c r="X20" s="112"/>
      <c r="Y20" s="109"/>
      <c r="Z20" s="112"/>
      <c r="AA20" s="112"/>
      <c r="AB20" s="112"/>
      <c r="AC20" s="112"/>
      <c r="AD20" s="112"/>
      <c r="AE20" s="112"/>
      <c r="AF20" s="112"/>
      <c r="AG20" s="112"/>
      <c r="AH20" s="112"/>
      <c r="AI20" s="112"/>
    </row>
    <row r="21" spans="2:96" ht="15" customHeight="1" x14ac:dyDescent="0.2">
      <c r="B21" s="39" t="s">
        <v>136</v>
      </c>
      <c r="D21" s="108">
        <f>SUM(D17:D20)</f>
        <v>0</v>
      </c>
      <c r="E21" s="108">
        <f t="shared" ref="E21:AI21" si="37">SUM(E17:E20)</f>
        <v>0</v>
      </c>
      <c r="F21" s="108">
        <f t="shared" si="37"/>
        <v>0</v>
      </c>
      <c r="G21" s="108">
        <f t="shared" si="37"/>
        <v>0</v>
      </c>
      <c r="H21" s="108">
        <f t="shared" si="37"/>
        <v>0</v>
      </c>
      <c r="I21" s="108">
        <f t="shared" si="37"/>
        <v>0</v>
      </c>
      <c r="J21" s="108">
        <f t="shared" si="37"/>
        <v>0</v>
      </c>
      <c r="K21" s="108">
        <f t="shared" si="37"/>
        <v>0</v>
      </c>
      <c r="L21" s="108">
        <f t="shared" si="37"/>
        <v>0</v>
      </c>
      <c r="M21" s="108">
        <f t="shared" si="37"/>
        <v>0</v>
      </c>
      <c r="N21" s="108">
        <f t="shared" si="37"/>
        <v>0</v>
      </c>
      <c r="O21" s="108">
        <f t="shared" si="37"/>
        <v>0</v>
      </c>
      <c r="P21" s="108">
        <f t="shared" si="37"/>
        <v>0</v>
      </c>
      <c r="Q21" s="108">
        <f t="shared" si="37"/>
        <v>0</v>
      </c>
      <c r="R21" s="108">
        <f t="shared" si="37"/>
        <v>0</v>
      </c>
      <c r="S21" s="108">
        <f t="shared" si="37"/>
        <v>0</v>
      </c>
      <c r="T21" s="108">
        <f t="shared" si="37"/>
        <v>0</v>
      </c>
      <c r="U21" s="108">
        <f t="shared" si="37"/>
        <v>0</v>
      </c>
      <c r="V21" s="108">
        <f t="shared" si="37"/>
        <v>0</v>
      </c>
      <c r="W21" s="108">
        <f t="shared" si="37"/>
        <v>0</v>
      </c>
      <c r="X21" s="108">
        <f t="shared" si="37"/>
        <v>0</v>
      </c>
      <c r="Y21" s="109">
        <f t="shared" si="37"/>
        <v>0</v>
      </c>
      <c r="Z21" s="108">
        <f t="shared" si="37"/>
        <v>0</v>
      </c>
      <c r="AA21" s="108">
        <f t="shared" si="37"/>
        <v>0</v>
      </c>
      <c r="AB21" s="108">
        <f t="shared" si="37"/>
        <v>0</v>
      </c>
      <c r="AC21" s="108">
        <f t="shared" si="37"/>
        <v>0</v>
      </c>
      <c r="AD21" s="108">
        <f t="shared" si="37"/>
        <v>0</v>
      </c>
      <c r="AE21" s="108">
        <f t="shared" si="37"/>
        <v>0</v>
      </c>
      <c r="AF21" s="108">
        <f t="shared" si="37"/>
        <v>0</v>
      </c>
      <c r="AG21" s="108">
        <f t="shared" si="37"/>
        <v>0</v>
      </c>
      <c r="AH21" s="108">
        <f t="shared" si="37"/>
        <v>0</v>
      </c>
      <c r="AI21" s="108">
        <f t="shared" si="37"/>
        <v>0</v>
      </c>
    </row>
    <row r="22" spans="2:96" s="27" customFormat="1" ht="15" customHeight="1" x14ac:dyDescent="0.2">
      <c r="B22" s="27" t="s">
        <v>137</v>
      </c>
      <c r="D22" s="113">
        <f>D14-D21</f>
        <v>0</v>
      </c>
      <c r="E22" s="113">
        <f t="shared" ref="E22:AI22" si="38">E14-E21</f>
        <v>0</v>
      </c>
      <c r="F22" s="113">
        <f t="shared" si="38"/>
        <v>0</v>
      </c>
      <c r="G22" s="113">
        <f t="shared" si="38"/>
        <v>0</v>
      </c>
      <c r="H22" s="113">
        <f t="shared" si="38"/>
        <v>0</v>
      </c>
      <c r="I22" s="113">
        <f t="shared" si="38"/>
        <v>0</v>
      </c>
      <c r="J22" s="113">
        <f t="shared" si="38"/>
        <v>0</v>
      </c>
      <c r="K22" s="113">
        <f t="shared" si="38"/>
        <v>0</v>
      </c>
      <c r="L22" s="113">
        <f t="shared" si="38"/>
        <v>0</v>
      </c>
      <c r="M22" s="113">
        <f t="shared" si="38"/>
        <v>0</v>
      </c>
      <c r="N22" s="113">
        <f t="shared" si="38"/>
        <v>0</v>
      </c>
      <c r="O22" s="113">
        <f t="shared" si="38"/>
        <v>0</v>
      </c>
      <c r="P22" s="113">
        <f t="shared" si="38"/>
        <v>0</v>
      </c>
      <c r="Q22" s="113">
        <f t="shared" si="38"/>
        <v>0</v>
      </c>
      <c r="R22" s="113">
        <f t="shared" si="38"/>
        <v>0</v>
      </c>
      <c r="S22" s="113">
        <f t="shared" si="38"/>
        <v>0</v>
      </c>
      <c r="T22" s="113">
        <f t="shared" si="38"/>
        <v>0</v>
      </c>
      <c r="U22" s="113">
        <f t="shared" si="38"/>
        <v>0</v>
      </c>
      <c r="V22" s="113">
        <f t="shared" si="38"/>
        <v>0</v>
      </c>
      <c r="W22" s="113">
        <f t="shared" si="38"/>
        <v>0</v>
      </c>
      <c r="X22" s="113">
        <f t="shared" si="38"/>
        <v>0</v>
      </c>
      <c r="Y22" s="114">
        <f t="shared" si="38"/>
        <v>0</v>
      </c>
      <c r="Z22" s="113">
        <f t="shared" si="38"/>
        <v>0</v>
      </c>
      <c r="AA22" s="113">
        <f t="shared" si="38"/>
        <v>0</v>
      </c>
      <c r="AB22" s="113">
        <f t="shared" si="38"/>
        <v>0</v>
      </c>
      <c r="AC22" s="113">
        <f t="shared" si="38"/>
        <v>0</v>
      </c>
      <c r="AD22" s="113">
        <f t="shared" si="38"/>
        <v>0</v>
      </c>
      <c r="AE22" s="113">
        <f t="shared" si="38"/>
        <v>0</v>
      </c>
      <c r="AF22" s="113">
        <f t="shared" si="38"/>
        <v>0</v>
      </c>
      <c r="AG22" s="113">
        <f t="shared" si="38"/>
        <v>0</v>
      </c>
      <c r="AH22" s="113">
        <f t="shared" si="38"/>
        <v>0</v>
      </c>
      <c r="AI22" s="113">
        <f t="shared" si="38"/>
        <v>0</v>
      </c>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row>
    <row r="23" spans="2:96" ht="15" customHeight="1" x14ac:dyDescent="0.2">
      <c r="D23" s="108"/>
      <c r="E23" s="108"/>
      <c r="F23" s="108"/>
      <c r="G23" s="108"/>
      <c r="H23" s="108"/>
      <c r="I23" s="108"/>
      <c r="J23" s="108"/>
      <c r="K23" s="108"/>
      <c r="L23" s="108"/>
      <c r="M23" s="108"/>
      <c r="N23" s="108"/>
      <c r="O23" s="108"/>
      <c r="P23" s="108"/>
      <c r="Q23" s="108"/>
      <c r="R23" s="108"/>
      <c r="S23" s="108"/>
      <c r="T23" s="108"/>
      <c r="U23" s="108"/>
      <c r="V23" s="108"/>
      <c r="W23" s="108"/>
      <c r="X23" s="108"/>
      <c r="Y23" s="109"/>
      <c r="Z23" s="108"/>
      <c r="AA23" s="108"/>
      <c r="AB23" s="108"/>
      <c r="AC23" s="108"/>
      <c r="AD23" s="108"/>
      <c r="AE23" s="108"/>
      <c r="AF23" s="108"/>
      <c r="AG23" s="108"/>
      <c r="AH23" s="108"/>
      <c r="AI23" s="108"/>
    </row>
    <row r="24" spans="2:96" ht="15" customHeight="1" x14ac:dyDescent="0.2">
      <c r="B24" s="28" t="s">
        <v>138</v>
      </c>
      <c r="C24" s="16"/>
      <c r="D24" s="115"/>
      <c r="E24" s="115"/>
      <c r="F24" s="115"/>
      <c r="G24" s="115"/>
      <c r="H24" s="115"/>
      <c r="I24" s="115"/>
      <c r="J24" s="115"/>
      <c r="K24" s="115"/>
      <c r="L24" s="115"/>
      <c r="M24" s="115"/>
      <c r="N24" s="115"/>
      <c r="O24" s="115"/>
      <c r="P24" s="115"/>
      <c r="Q24" s="115"/>
      <c r="R24" s="115"/>
      <c r="S24" s="115"/>
      <c r="T24" s="115"/>
      <c r="U24" s="115"/>
      <c r="V24" s="115"/>
      <c r="W24" s="115"/>
      <c r="X24" s="115"/>
      <c r="Y24" s="116"/>
      <c r="Z24" s="115"/>
      <c r="AA24" s="115"/>
      <c r="AB24" s="115"/>
      <c r="AC24" s="115"/>
      <c r="AD24" s="115"/>
      <c r="AE24" s="115"/>
      <c r="AF24" s="115"/>
      <c r="AG24" s="115"/>
      <c r="AH24" s="115"/>
      <c r="AI24" s="115"/>
    </row>
    <row r="25" spans="2:96" ht="15" customHeight="1" x14ac:dyDescent="0.2">
      <c r="B25" s="12" t="s">
        <v>139</v>
      </c>
      <c r="D25" s="108" t="e">
        <f>'Op. &amp; Debt Serv.'!F60</f>
        <v>#NUM!</v>
      </c>
      <c r="E25" s="108" t="e">
        <f>$D25</f>
        <v>#NUM!</v>
      </c>
      <c r="F25" s="108" t="e">
        <f t="shared" ref="F25:AI26" si="39">$D25</f>
        <v>#NUM!</v>
      </c>
      <c r="G25" s="108" t="e">
        <f t="shared" si="39"/>
        <v>#NUM!</v>
      </c>
      <c r="H25" s="108" t="e">
        <f t="shared" si="39"/>
        <v>#NUM!</v>
      </c>
      <c r="I25" s="108" t="e">
        <f t="shared" si="39"/>
        <v>#NUM!</v>
      </c>
      <c r="J25" s="108" t="e">
        <f t="shared" si="39"/>
        <v>#NUM!</v>
      </c>
      <c r="K25" s="108" t="e">
        <f t="shared" si="39"/>
        <v>#NUM!</v>
      </c>
      <c r="L25" s="108" t="e">
        <f t="shared" si="39"/>
        <v>#NUM!</v>
      </c>
      <c r="M25" s="108" t="e">
        <f t="shared" si="39"/>
        <v>#NUM!</v>
      </c>
      <c r="N25" s="108" t="e">
        <f t="shared" si="39"/>
        <v>#NUM!</v>
      </c>
      <c r="O25" s="108" t="e">
        <f t="shared" si="39"/>
        <v>#NUM!</v>
      </c>
      <c r="P25" s="108" t="e">
        <f t="shared" si="39"/>
        <v>#NUM!</v>
      </c>
      <c r="Q25" s="108" t="e">
        <f t="shared" si="39"/>
        <v>#NUM!</v>
      </c>
      <c r="R25" s="108" t="e">
        <f t="shared" si="39"/>
        <v>#NUM!</v>
      </c>
      <c r="S25" s="108" t="e">
        <f t="shared" si="39"/>
        <v>#NUM!</v>
      </c>
      <c r="T25" s="108" t="e">
        <f t="shared" si="39"/>
        <v>#NUM!</v>
      </c>
      <c r="U25" s="108" t="e">
        <f t="shared" si="39"/>
        <v>#NUM!</v>
      </c>
      <c r="V25" s="108" t="e">
        <f t="shared" si="39"/>
        <v>#NUM!</v>
      </c>
      <c r="W25" s="108" t="e">
        <f t="shared" si="39"/>
        <v>#NUM!</v>
      </c>
      <c r="X25" s="108" t="e">
        <f t="shared" si="39"/>
        <v>#NUM!</v>
      </c>
      <c r="Y25" s="109" t="e">
        <f t="shared" si="39"/>
        <v>#NUM!</v>
      </c>
      <c r="Z25" s="108" t="e">
        <f t="shared" si="39"/>
        <v>#NUM!</v>
      </c>
      <c r="AA25" s="108" t="e">
        <f t="shared" si="39"/>
        <v>#NUM!</v>
      </c>
      <c r="AB25" s="108" t="e">
        <f t="shared" si="39"/>
        <v>#NUM!</v>
      </c>
      <c r="AC25" s="108" t="e">
        <f t="shared" si="39"/>
        <v>#NUM!</v>
      </c>
      <c r="AD25" s="108" t="e">
        <f t="shared" si="39"/>
        <v>#NUM!</v>
      </c>
      <c r="AE25" s="108" t="e">
        <f t="shared" si="39"/>
        <v>#NUM!</v>
      </c>
      <c r="AF25" s="108" t="e">
        <f t="shared" si="39"/>
        <v>#NUM!</v>
      </c>
      <c r="AG25" s="108" t="e">
        <f t="shared" si="39"/>
        <v>#NUM!</v>
      </c>
      <c r="AH25" s="108" t="e">
        <f t="shared" si="39"/>
        <v>#NUM!</v>
      </c>
      <c r="AI25" s="108" t="e">
        <f t="shared" si="39"/>
        <v>#NUM!</v>
      </c>
    </row>
    <row r="26" spans="2:96" s="14" customFormat="1" ht="15" customHeight="1" x14ac:dyDescent="0.2">
      <c r="B26" s="49" t="s">
        <v>140</v>
      </c>
      <c r="D26" s="106" t="e">
        <f>'Op. &amp; Debt Serv.'!F66</f>
        <v>#NUM!</v>
      </c>
      <c r="E26" s="106" t="e">
        <f>$D26</f>
        <v>#NUM!</v>
      </c>
      <c r="F26" s="106" t="e">
        <f t="shared" si="39"/>
        <v>#NUM!</v>
      </c>
      <c r="G26" s="106" t="e">
        <f t="shared" si="39"/>
        <v>#NUM!</v>
      </c>
      <c r="H26" s="106" t="e">
        <f t="shared" si="39"/>
        <v>#NUM!</v>
      </c>
      <c r="I26" s="106" t="e">
        <f t="shared" si="39"/>
        <v>#NUM!</v>
      </c>
      <c r="J26" s="106" t="e">
        <f t="shared" si="39"/>
        <v>#NUM!</v>
      </c>
      <c r="K26" s="106" t="e">
        <f t="shared" si="39"/>
        <v>#NUM!</v>
      </c>
      <c r="L26" s="106" t="e">
        <f t="shared" si="39"/>
        <v>#NUM!</v>
      </c>
      <c r="M26" s="106" t="e">
        <f t="shared" si="39"/>
        <v>#NUM!</v>
      </c>
      <c r="N26" s="106" t="e">
        <f t="shared" si="39"/>
        <v>#NUM!</v>
      </c>
      <c r="O26" s="106" t="e">
        <f t="shared" si="39"/>
        <v>#NUM!</v>
      </c>
      <c r="P26" s="106" t="e">
        <f t="shared" si="39"/>
        <v>#NUM!</v>
      </c>
      <c r="Q26" s="106" t="e">
        <f t="shared" si="39"/>
        <v>#NUM!</v>
      </c>
      <c r="R26" s="106" t="e">
        <f t="shared" si="39"/>
        <v>#NUM!</v>
      </c>
      <c r="S26" s="106" t="e">
        <f t="shared" si="39"/>
        <v>#NUM!</v>
      </c>
      <c r="T26" s="106" t="e">
        <f t="shared" si="39"/>
        <v>#NUM!</v>
      </c>
      <c r="U26" s="106" t="e">
        <f t="shared" si="39"/>
        <v>#NUM!</v>
      </c>
      <c r="V26" s="106" t="e">
        <f t="shared" si="39"/>
        <v>#NUM!</v>
      </c>
      <c r="W26" s="106" t="e">
        <f t="shared" si="39"/>
        <v>#NUM!</v>
      </c>
      <c r="X26" s="106" t="e">
        <f t="shared" si="39"/>
        <v>#NUM!</v>
      </c>
      <c r="Y26" s="107" t="e">
        <f t="shared" si="39"/>
        <v>#NUM!</v>
      </c>
      <c r="Z26" s="106" t="e">
        <f t="shared" si="39"/>
        <v>#NUM!</v>
      </c>
      <c r="AA26" s="106" t="e">
        <f t="shared" si="39"/>
        <v>#NUM!</v>
      </c>
      <c r="AB26" s="106" t="e">
        <f t="shared" si="39"/>
        <v>#NUM!</v>
      </c>
      <c r="AC26" s="106" t="e">
        <f t="shared" si="39"/>
        <v>#NUM!</v>
      </c>
      <c r="AD26" s="106" t="e">
        <f t="shared" si="39"/>
        <v>#NUM!</v>
      </c>
      <c r="AE26" s="106" t="e">
        <f t="shared" si="39"/>
        <v>#NUM!</v>
      </c>
      <c r="AF26" s="106" t="e">
        <f t="shared" si="39"/>
        <v>#NUM!</v>
      </c>
      <c r="AG26" s="106" t="e">
        <f t="shared" si="39"/>
        <v>#NUM!</v>
      </c>
      <c r="AH26" s="106" t="e">
        <f t="shared" si="39"/>
        <v>#NUM!</v>
      </c>
      <c r="AI26" s="106" t="e">
        <f t="shared" si="39"/>
        <v>#NUM!</v>
      </c>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row>
    <row r="27" spans="2:96" s="13" customFormat="1" ht="15" customHeight="1" x14ac:dyDescent="0.2">
      <c r="B27" s="13" t="s">
        <v>141</v>
      </c>
      <c r="D27" s="110" t="e">
        <f t="shared" ref="D27" si="40">D22-D25-D26</f>
        <v>#NUM!</v>
      </c>
      <c r="E27" s="110" t="e">
        <f t="shared" ref="E27:AI27" si="41">E22-E25-E26</f>
        <v>#NUM!</v>
      </c>
      <c r="F27" s="110" t="e">
        <f t="shared" si="41"/>
        <v>#NUM!</v>
      </c>
      <c r="G27" s="110" t="e">
        <f t="shared" si="41"/>
        <v>#NUM!</v>
      </c>
      <c r="H27" s="110" t="e">
        <f t="shared" si="41"/>
        <v>#NUM!</v>
      </c>
      <c r="I27" s="110" t="e">
        <f t="shared" si="41"/>
        <v>#NUM!</v>
      </c>
      <c r="J27" s="110" t="e">
        <f t="shared" si="41"/>
        <v>#NUM!</v>
      </c>
      <c r="K27" s="110" t="e">
        <f t="shared" si="41"/>
        <v>#NUM!</v>
      </c>
      <c r="L27" s="110" t="e">
        <f t="shared" si="41"/>
        <v>#NUM!</v>
      </c>
      <c r="M27" s="110" t="e">
        <f t="shared" si="41"/>
        <v>#NUM!</v>
      </c>
      <c r="N27" s="110" t="e">
        <f t="shared" si="41"/>
        <v>#NUM!</v>
      </c>
      <c r="O27" s="110" t="e">
        <f t="shared" si="41"/>
        <v>#NUM!</v>
      </c>
      <c r="P27" s="110" t="e">
        <f t="shared" si="41"/>
        <v>#NUM!</v>
      </c>
      <c r="Q27" s="110" t="e">
        <f t="shared" si="41"/>
        <v>#NUM!</v>
      </c>
      <c r="R27" s="110" t="e">
        <f t="shared" si="41"/>
        <v>#NUM!</v>
      </c>
      <c r="S27" s="110" t="e">
        <f t="shared" si="41"/>
        <v>#NUM!</v>
      </c>
      <c r="T27" s="110" t="e">
        <f t="shared" si="41"/>
        <v>#NUM!</v>
      </c>
      <c r="U27" s="110" t="e">
        <f t="shared" si="41"/>
        <v>#NUM!</v>
      </c>
      <c r="V27" s="110" t="e">
        <f t="shared" si="41"/>
        <v>#NUM!</v>
      </c>
      <c r="W27" s="110" t="e">
        <f t="shared" si="41"/>
        <v>#NUM!</v>
      </c>
      <c r="X27" s="110" t="e">
        <f t="shared" si="41"/>
        <v>#NUM!</v>
      </c>
      <c r="Y27" s="111" t="e">
        <f t="shared" si="41"/>
        <v>#NUM!</v>
      </c>
      <c r="Z27" s="110" t="e">
        <f t="shared" si="41"/>
        <v>#NUM!</v>
      </c>
      <c r="AA27" s="110" t="e">
        <f t="shared" si="41"/>
        <v>#NUM!</v>
      </c>
      <c r="AB27" s="110" t="e">
        <f t="shared" si="41"/>
        <v>#NUM!</v>
      </c>
      <c r="AC27" s="110" t="e">
        <f t="shared" si="41"/>
        <v>#NUM!</v>
      </c>
      <c r="AD27" s="110" t="e">
        <f t="shared" si="41"/>
        <v>#NUM!</v>
      </c>
      <c r="AE27" s="110" t="e">
        <f t="shared" si="41"/>
        <v>#NUM!</v>
      </c>
      <c r="AF27" s="110" t="e">
        <f t="shared" si="41"/>
        <v>#NUM!</v>
      </c>
      <c r="AG27" s="110" t="e">
        <f t="shared" si="41"/>
        <v>#NUM!</v>
      </c>
      <c r="AH27" s="110" t="e">
        <f t="shared" si="41"/>
        <v>#NUM!</v>
      </c>
      <c r="AI27" s="110" t="e">
        <f t="shared" si="41"/>
        <v>#NUM!</v>
      </c>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row>
    <row r="28" spans="2:96" s="13" customFormat="1" ht="15" customHeight="1" x14ac:dyDescent="0.2">
      <c r="D28" s="19"/>
      <c r="E28" s="19"/>
      <c r="F28" s="19"/>
      <c r="G28" s="19"/>
      <c r="H28" s="19"/>
      <c r="I28" s="19"/>
      <c r="J28" s="19"/>
      <c r="K28" s="19"/>
      <c r="L28" s="19"/>
      <c r="M28" s="19"/>
      <c r="N28" s="19"/>
      <c r="O28" s="19"/>
      <c r="P28" s="19"/>
      <c r="Q28" s="19"/>
      <c r="R28" s="19"/>
      <c r="S28" s="19"/>
      <c r="T28" s="19"/>
      <c r="U28" s="19"/>
      <c r="V28" s="19"/>
      <c r="W28" s="19"/>
      <c r="X28" s="19"/>
      <c r="Y28" s="48"/>
      <c r="Z28" s="19"/>
      <c r="AA28" s="19"/>
      <c r="AB28" s="19"/>
      <c r="AC28" s="19"/>
      <c r="AD28" s="19"/>
      <c r="AE28" s="19"/>
      <c r="AF28" s="19"/>
      <c r="AG28" s="19"/>
      <c r="AH28" s="19"/>
      <c r="AI28" s="19"/>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row>
    <row r="29" spans="2:96" ht="15" customHeight="1" x14ac:dyDescent="0.2">
      <c r="Y29" s="44"/>
    </row>
    <row r="30" spans="2:96" ht="15" customHeight="1" x14ac:dyDescent="0.2">
      <c r="B30" s="12" t="s">
        <v>142</v>
      </c>
      <c r="D30" s="102" t="e">
        <f>D22/D25</f>
        <v>#NUM!</v>
      </c>
      <c r="E30" s="102" t="e">
        <f t="shared" ref="E30:H30" si="42">E22/E25</f>
        <v>#NUM!</v>
      </c>
      <c r="F30" s="102" t="e">
        <f t="shared" si="42"/>
        <v>#NUM!</v>
      </c>
      <c r="G30" s="102" t="e">
        <f t="shared" si="42"/>
        <v>#NUM!</v>
      </c>
      <c r="H30" s="102" t="e">
        <f t="shared" si="42"/>
        <v>#NUM!</v>
      </c>
      <c r="I30" s="102" t="e">
        <f t="shared" ref="I30:AI30" si="43">I22/I25</f>
        <v>#NUM!</v>
      </c>
      <c r="J30" s="102" t="e">
        <f t="shared" si="43"/>
        <v>#NUM!</v>
      </c>
      <c r="K30" s="102" t="e">
        <f t="shared" si="43"/>
        <v>#NUM!</v>
      </c>
      <c r="L30" s="102" t="e">
        <f t="shared" si="43"/>
        <v>#NUM!</v>
      </c>
      <c r="M30" s="102" t="e">
        <f t="shared" si="43"/>
        <v>#NUM!</v>
      </c>
      <c r="N30" s="102" t="e">
        <f t="shared" si="43"/>
        <v>#NUM!</v>
      </c>
      <c r="O30" s="102" t="e">
        <f t="shared" si="43"/>
        <v>#NUM!</v>
      </c>
      <c r="P30" s="102" t="e">
        <f t="shared" si="43"/>
        <v>#NUM!</v>
      </c>
      <c r="Q30" s="102" t="e">
        <f t="shared" si="43"/>
        <v>#NUM!</v>
      </c>
      <c r="R30" s="102" t="e">
        <f t="shared" si="43"/>
        <v>#NUM!</v>
      </c>
      <c r="S30" s="102" t="e">
        <f t="shared" si="43"/>
        <v>#NUM!</v>
      </c>
      <c r="T30" s="102" t="e">
        <f t="shared" si="43"/>
        <v>#NUM!</v>
      </c>
      <c r="U30" s="102" t="e">
        <f t="shared" si="43"/>
        <v>#NUM!</v>
      </c>
      <c r="V30" s="102" t="e">
        <f t="shared" si="43"/>
        <v>#NUM!</v>
      </c>
      <c r="W30" s="102" t="e">
        <f t="shared" si="43"/>
        <v>#NUM!</v>
      </c>
      <c r="X30" s="102" t="e">
        <f t="shared" si="43"/>
        <v>#NUM!</v>
      </c>
      <c r="Y30" s="103" t="e">
        <f t="shared" si="43"/>
        <v>#NUM!</v>
      </c>
      <c r="Z30" s="102" t="e">
        <f t="shared" si="43"/>
        <v>#NUM!</v>
      </c>
      <c r="AA30" s="102" t="e">
        <f t="shared" si="43"/>
        <v>#NUM!</v>
      </c>
      <c r="AB30" s="102" t="e">
        <f t="shared" si="43"/>
        <v>#NUM!</v>
      </c>
      <c r="AC30" s="102" t="e">
        <f t="shared" si="43"/>
        <v>#NUM!</v>
      </c>
      <c r="AD30" s="102" t="e">
        <f t="shared" si="43"/>
        <v>#NUM!</v>
      </c>
      <c r="AE30" s="102" t="e">
        <f t="shared" si="43"/>
        <v>#NUM!</v>
      </c>
      <c r="AF30" s="102" t="e">
        <f t="shared" si="43"/>
        <v>#NUM!</v>
      </c>
      <c r="AG30" s="102" t="e">
        <f t="shared" si="43"/>
        <v>#NUM!</v>
      </c>
      <c r="AH30" s="102" t="e">
        <f t="shared" si="43"/>
        <v>#NUM!</v>
      </c>
      <c r="AI30" s="102" t="e">
        <f t="shared" si="43"/>
        <v>#NUM!</v>
      </c>
    </row>
    <row r="31" spans="2:96" ht="15" customHeight="1" x14ac:dyDescent="0.2">
      <c r="B31" s="12" t="s">
        <v>143</v>
      </c>
      <c r="D31" s="104" t="e">
        <f>D22/(D25+D26)</f>
        <v>#NUM!</v>
      </c>
      <c r="E31" s="104" t="e">
        <f t="shared" ref="E31:H31" si="44">E22/(E25+E26)</f>
        <v>#NUM!</v>
      </c>
      <c r="F31" s="104" t="e">
        <f t="shared" si="44"/>
        <v>#NUM!</v>
      </c>
      <c r="G31" s="104" t="e">
        <f t="shared" si="44"/>
        <v>#NUM!</v>
      </c>
      <c r="H31" s="104" t="e">
        <f t="shared" si="44"/>
        <v>#NUM!</v>
      </c>
      <c r="I31" s="104" t="e">
        <f t="shared" ref="I31:AI31" si="45">I22/(I25+I26)</f>
        <v>#NUM!</v>
      </c>
      <c r="J31" s="104" t="e">
        <f t="shared" si="45"/>
        <v>#NUM!</v>
      </c>
      <c r="K31" s="104" t="e">
        <f t="shared" si="45"/>
        <v>#NUM!</v>
      </c>
      <c r="L31" s="104" t="e">
        <f t="shared" si="45"/>
        <v>#NUM!</v>
      </c>
      <c r="M31" s="104" t="e">
        <f t="shared" si="45"/>
        <v>#NUM!</v>
      </c>
      <c r="N31" s="104" t="e">
        <f t="shared" si="45"/>
        <v>#NUM!</v>
      </c>
      <c r="O31" s="104" t="e">
        <f t="shared" si="45"/>
        <v>#NUM!</v>
      </c>
      <c r="P31" s="104" t="e">
        <f t="shared" si="45"/>
        <v>#NUM!</v>
      </c>
      <c r="Q31" s="104" t="e">
        <f t="shared" si="45"/>
        <v>#NUM!</v>
      </c>
      <c r="R31" s="104" t="e">
        <f t="shared" si="45"/>
        <v>#NUM!</v>
      </c>
      <c r="S31" s="104" t="e">
        <f t="shared" si="45"/>
        <v>#NUM!</v>
      </c>
      <c r="T31" s="104" t="e">
        <f t="shared" si="45"/>
        <v>#NUM!</v>
      </c>
      <c r="U31" s="104" t="e">
        <f t="shared" si="45"/>
        <v>#NUM!</v>
      </c>
      <c r="V31" s="104" t="e">
        <f t="shared" si="45"/>
        <v>#NUM!</v>
      </c>
      <c r="W31" s="104" t="e">
        <f t="shared" si="45"/>
        <v>#NUM!</v>
      </c>
      <c r="X31" s="104" t="e">
        <f t="shared" si="45"/>
        <v>#NUM!</v>
      </c>
      <c r="Y31" s="105" t="e">
        <f t="shared" si="45"/>
        <v>#NUM!</v>
      </c>
      <c r="Z31" s="104" t="e">
        <f t="shared" si="45"/>
        <v>#NUM!</v>
      </c>
      <c r="AA31" s="104" t="e">
        <f t="shared" si="45"/>
        <v>#NUM!</v>
      </c>
      <c r="AB31" s="104" t="e">
        <f t="shared" si="45"/>
        <v>#NUM!</v>
      </c>
      <c r="AC31" s="104" t="e">
        <f t="shared" si="45"/>
        <v>#NUM!</v>
      </c>
      <c r="AD31" s="104" t="e">
        <f t="shared" si="45"/>
        <v>#NUM!</v>
      </c>
      <c r="AE31" s="104" t="e">
        <f t="shared" si="45"/>
        <v>#NUM!</v>
      </c>
      <c r="AF31" s="104" t="e">
        <f t="shared" si="45"/>
        <v>#NUM!</v>
      </c>
      <c r="AG31" s="104" t="e">
        <f t="shared" si="45"/>
        <v>#NUM!</v>
      </c>
      <c r="AH31" s="104" t="e">
        <f t="shared" si="45"/>
        <v>#NUM!</v>
      </c>
      <c r="AI31" s="104" t="e">
        <f t="shared" si="45"/>
        <v>#NUM!</v>
      </c>
    </row>
    <row r="32" spans="2:96" s="7" customFormat="1" ht="15" customHeight="1" x14ac:dyDescent="0.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row>
    <row r="33" spans="2:96" s="7" customFormat="1" ht="15" customHeight="1" x14ac:dyDescent="0.2">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row>
    <row r="34" spans="2:96" s="7" customFormat="1" ht="15" customHeight="1" x14ac:dyDescent="0.2">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row>
    <row r="35" spans="2:96" s="7" customFormat="1" ht="15" customHeight="1" x14ac:dyDescent="0.2">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row>
    <row r="36" spans="2:96" s="7" customFormat="1" ht="15" customHeight="1" x14ac:dyDescent="0.2">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row>
    <row r="37" spans="2:96" ht="15" customHeight="1" x14ac:dyDescent="0.2">
      <c r="E37" s="11"/>
      <c r="F37" s="10"/>
      <c r="G37" s="10"/>
      <c r="H37" s="10"/>
      <c r="I37" s="10"/>
      <c r="J37" s="10"/>
      <c r="K37" s="10"/>
      <c r="L37" s="10"/>
      <c r="M37" s="10"/>
      <c r="N37" s="10"/>
    </row>
    <row r="39" spans="2:96" s="7" customFormat="1" ht="15" customHeight="1" x14ac:dyDescent="0.2">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row>
    <row r="40" spans="2:96" s="7" customFormat="1" ht="15" customHeight="1" x14ac:dyDescent="0.2">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row>
    <row r="41" spans="2:96" s="7" customFormat="1" ht="15" customHeight="1" x14ac:dyDescent="0.2">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row>
    <row r="42" spans="2:96" s="7" customFormat="1" ht="15" customHeight="1" x14ac:dyDescent="0.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row>
    <row r="43" spans="2:96" s="7" customFormat="1" ht="15" customHeight="1" x14ac:dyDescent="0.2">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row>
    <row r="44" spans="2:96" s="7" customFormat="1" ht="15" customHeight="1" x14ac:dyDescent="0.2">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row>
    <row r="45" spans="2:96" s="7" customFormat="1" ht="15" customHeight="1" x14ac:dyDescent="0.2">
      <c r="B45" s="17"/>
      <c r="C45" s="17"/>
      <c r="D45" s="17"/>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row>
    <row r="46" spans="2:96" s="7" customFormat="1" ht="15" customHeight="1" x14ac:dyDescent="0.2">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row>
    <row r="47" spans="2:96" s="7" customFormat="1" ht="15" customHeight="1" x14ac:dyDescent="0.2">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row>
    <row r="48" spans="2:96" s="7" customFormat="1" ht="15" customHeight="1" x14ac:dyDescent="0.2">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row>
    <row r="49" spans="5:96" s="7" customFormat="1" ht="15" customHeight="1" x14ac:dyDescent="0.2">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row>
    <row r="50" spans="5:96" s="7" customFormat="1" ht="15" customHeight="1" x14ac:dyDescent="0.2">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row>
    <row r="51" spans="5:96" ht="15" customHeight="1" x14ac:dyDescent="0.2">
      <c r="E51" s="10"/>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row>
    <row r="52" spans="5:96" ht="15" customHeight="1" x14ac:dyDescent="0.2">
      <c r="E52" s="10"/>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row>
    <row r="53" spans="5:96" ht="15" customHeight="1" x14ac:dyDescent="0.2">
      <c r="E53" s="10"/>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row>
    <row r="54" spans="5:96" s="7" customFormat="1" ht="15" customHeight="1" x14ac:dyDescent="0.2">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row>
    <row r="55" spans="5:96" s="7" customFormat="1" ht="15" customHeight="1" x14ac:dyDescent="0.2">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row>
    <row r="56" spans="5:96" s="7" customFormat="1" ht="15" customHeight="1" x14ac:dyDescent="0.2">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row>
    <row r="57" spans="5:96" s="7" customFormat="1" ht="15" customHeight="1" x14ac:dyDescent="0.2">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row>
    <row r="58" spans="5:96" s="7" customFormat="1" ht="15" customHeight="1" x14ac:dyDescent="0.2">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row>
    <row r="59" spans="5:96" s="7" customFormat="1" ht="15" customHeight="1" x14ac:dyDescent="0.2">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row>
    <row r="60" spans="5:96" s="7" customFormat="1" ht="15" customHeight="1" x14ac:dyDescent="0.2">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row>
    <row r="62" spans="5:96" s="7" customFormat="1" ht="15" customHeight="1" x14ac:dyDescent="0.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row>
    <row r="63" spans="5:96" s="7" customFormat="1" ht="15" customHeight="1" x14ac:dyDescent="0.2">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row>
    <row r="64" spans="5:96" s="7" customFormat="1" ht="15" customHeight="1" x14ac:dyDescent="0.2">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row>
    <row r="65" spans="5:96" s="7" customFormat="1" ht="15" customHeight="1" x14ac:dyDescent="0.2">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row>
    <row r="66" spans="5:96" s="7" customFormat="1" ht="15" customHeight="1" x14ac:dyDescent="0.2">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row>
    <row r="69" spans="5:96" s="7" customFormat="1" ht="15" customHeight="1" x14ac:dyDescent="0.2">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row>
    <row r="70" spans="5:96" s="7" customFormat="1" ht="15" customHeight="1" x14ac:dyDescent="0.2">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row>
    <row r="71" spans="5:96" ht="15" customHeight="1" x14ac:dyDescent="0.2">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row>
    <row r="72" spans="5:96" s="7" customFormat="1" ht="15" customHeight="1" x14ac:dyDescent="0.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row>
    <row r="73" spans="5:96" ht="15" customHeight="1" x14ac:dyDescent="0.2">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row>
    <row r="75" spans="5:96" customFormat="1" ht="15" customHeight="1" x14ac:dyDescent="0.2">
      <c r="F75" s="18"/>
    </row>
  </sheetData>
  <sheetProtection algorithmName="SHA-512" hashValue="UIYk4sW0WPfhEbnOdWziFCp1m4huqtMBgbyrWGZcr/b/IKhEFnV8Fr2T5CJZ8O1MFK1tqmZFGFo/y4i7EjYAmA==" saltValue="/l7+i9KlrpXgNLtR0VySgA==" spinCount="100000" sheet="1" objects="1" scenarios="1" formatColumns="0" formatRows="0"/>
  <conditionalFormatting sqref="D27:AI27">
    <cfRule type="cellIs" dxfId="7" priority="1" operator="lessThan">
      <formula>0</formula>
    </cfRule>
  </conditionalFormatting>
  <conditionalFormatting sqref="D30:AI31">
    <cfRule type="cellIs" dxfId="6" priority="2" operator="between">
      <formula>1.149</formula>
      <formula>1.5</formula>
    </cfRule>
    <cfRule type="cellIs" dxfId="5" priority="3" operator="between">
      <formula>1.001</formula>
      <formula>1.14</formula>
    </cfRule>
    <cfRule type="cellIs" dxfId="4" priority="4" operator="lessThan">
      <formula>1</formula>
    </cfRule>
  </conditionalFormatting>
  <dataValidations count="4">
    <dataValidation type="list" allowBlank="1" showInputMessage="1" showErrorMessage="1" sqref="D11" xr:uid="{7FB7B54E-AF6E-4C52-856F-97D7F9DA6DAE}">
      <formula1>"2025,2026,2027,2028"</formula1>
    </dataValidation>
    <dataValidation type="list" allowBlank="1" showInputMessage="1" showErrorMessage="1" sqref="E4:T4" xr:uid="{9BB2965C-04E3-4C8F-98B9-665ECF7E7454}">
      <formula1>"2.00%,3.00%"</formula1>
    </dataValidation>
    <dataValidation type="list" allowBlank="1" showInputMessage="1" showErrorMessage="1" sqref="E5:T5" xr:uid="{BA46AAE9-681C-469A-935C-015DDDFED7EB}">
      <formula1>"3.00%,4.00%"</formula1>
    </dataValidation>
    <dataValidation type="list" allowBlank="1" showInputMessage="1" showErrorMessage="1" sqref="E7:T7" xr:uid="{683EEBD1-46F1-43D2-98F7-2A05ED6032F6}">
      <formula1>"10.00%,9.00%,8.00%,7.00%,6.00%,5.00%,4.00%,3.00%"</formula1>
    </dataValidation>
  </dataValidations>
  <printOptions horizontalCentered="1" verticalCentered="1" gridLines="1" gridLinesSet="0"/>
  <pageMargins left="0.25" right="0.25" top="1" bottom="1" header="0.5" footer="0.5"/>
  <pageSetup scale="60" fitToWidth="2" orientation="landscape" r:id="rId1"/>
  <headerFooter alignWithMargins="0">
    <oddHeader xml:space="preserve">&amp;C&amp;"Arial,Bold"Buckman Heights Apartments&amp;R&amp;D
&amp;T
</oddHeader>
    <oddFooter>&amp;C_x000D_&amp;1#&amp;"Calibri"&amp;10&amp;K000000 Level 3 - Restricted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C9EBD-2362-4879-8E21-1FD207D31336}">
  <sheetPr>
    <tabColor theme="7"/>
    <pageSetUpPr fitToPage="1"/>
  </sheetPr>
  <dimension ref="B2:CR75"/>
  <sheetViews>
    <sheetView zoomScale="80" zoomScaleNormal="80" workbookViewId="0">
      <selection activeCell="G15" sqref="G15"/>
    </sheetView>
  </sheetViews>
  <sheetFormatPr defaultRowHeight="15" customHeight="1" x14ac:dyDescent="0.2"/>
  <cols>
    <col min="1" max="1" width="9.140625" style="12"/>
    <col min="2" max="2" width="24.85546875" style="12" customWidth="1"/>
    <col min="3" max="3" width="8.28515625" style="12" bestFit="1" customWidth="1"/>
    <col min="4" max="5" width="12.85546875" style="12" customWidth="1"/>
    <col min="6" max="6" width="13.5703125" style="12" customWidth="1"/>
    <col min="7" max="15" width="12.85546875" style="12" customWidth="1"/>
    <col min="16" max="19" width="12.85546875" style="12" hidden="1" customWidth="1"/>
    <col min="20" max="20" width="12.85546875" style="12" customWidth="1"/>
    <col min="21" max="24" width="12.85546875" style="12" hidden="1" customWidth="1"/>
    <col min="25" max="25" width="12.85546875" style="12" customWidth="1"/>
    <col min="26" max="29" width="12.85546875" style="12" hidden="1" customWidth="1"/>
    <col min="30" max="30" width="12.85546875" style="12" customWidth="1"/>
    <col min="31" max="34" width="12.85546875" style="12" hidden="1" customWidth="1"/>
    <col min="35" max="35" width="12.85546875" style="12" customWidth="1"/>
    <col min="36" max="36" width="10" customWidth="1"/>
    <col min="37" max="37" width="10.42578125" customWidth="1"/>
    <col min="97" max="16384" width="9.140625" style="12"/>
  </cols>
  <sheetData>
    <row r="2" spans="2:96" ht="15" customHeight="1" x14ac:dyDescent="0.2">
      <c r="B2" s="136" t="s">
        <v>121</v>
      </c>
      <c r="C2" s="16"/>
      <c r="D2" s="16"/>
    </row>
    <row r="3" spans="2:96" ht="15" customHeight="1" x14ac:dyDescent="0.2">
      <c r="B3" s="16"/>
      <c r="C3" s="16"/>
      <c r="D3" s="16"/>
      <c r="E3" s="41" t="s">
        <v>144</v>
      </c>
    </row>
    <row r="4" spans="2:96" ht="15" customHeight="1" x14ac:dyDescent="0.2">
      <c r="B4" s="13" t="s">
        <v>123</v>
      </c>
      <c r="D4" s="16"/>
      <c r="E4" s="121">
        <f>'Final CF - MIRL'!E4</f>
        <v>0.02</v>
      </c>
      <c r="F4" s="121">
        <f>'Final CF - MIRL'!F4</f>
        <v>0.02</v>
      </c>
      <c r="G4" s="121">
        <f>'Final CF - MIRL'!G4</f>
        <v>0.02</v>
      </c>
      <c r="H4" s="121">
        <f>'Final CF - MIRL'!H4</f>
        <v>0.02</v>
      </c>
      <c r="I4" s="121">
        <f>'Final CF - MIRL'!I4</f>
        <v>0.02</v>
      </c>
      <c r="J4" s="121">
        <f>'Final CF - MIRL'!J4</f>
        <v>0.02</v>
      </c>
      <c r="K4" s="121">
        <f>'Final CF - MIRL'!K4</f>
        <v>0.02</v>
      </c>
      <c r="L4" s="121">
        <f>'Final CF - MIRL'!L4</f>
        <v>0.02</v>
      </c>
      <c r="M4" s="121">
        <f>'Final CF - MIRL'!M4</f>
        <v>0.02</v>
      </c>
      <c r="N4" s="121">
        <f>'Final CF - MIRL'!N4</f>
        <v>0.02</v>
      </c>
      <c r="O4" s="121">
        <f>'Final CF - MIRL'!O4</f>
        <v>0.02</v>
      </c>
      <c r="P4" s="121">
        <f>'Final CF - MIRL'!P4</f>
        <v>0.02</v>
      </c>
      <c r="Q4" s="121">
        <f>'Final CF - MIRL'!Q4</f>
        <v>0.02</v>
      </c>
      <c r="R4" s="121">
        <f>'Final CF - MIRL'!R4</f>
        <v>0.02</v>
      </c>
      <c r="S4" s="121">
        <f>'Final CF - MIRL'!S4</f>
        <v>0.02</v>
      </c>
      <c r="T4" s="121">
        <f>'Final CF - MIRL'!T4</f>
        <v>0.02</v>
      </c>
      <c r="U4" s="121">
        <f>'Final CF - MIRL'!U4</f>
        <v>0.02</v>
      </c>
      <c r="V4" s="52">
        <f>'Final CF - MIRL'!V4</f>
        <v>0.02</v>
      </c>
      <c r="W4" s="52">
        <f>'Final CF - MIRL'!W4</f>
        <v>0.02</v>
      </c>
      <c r="X4" s="52">
        <f>'Final CF - MIRL'!X4</f>
        <v>0.02</v>
      </c>
      <c r="Y4" s="42">
        <f>'Final CF - MIRL'!Y4</f>
        <v>0.02</v>
      </c>
      <c r="Z4" s="40">
        <f>'Final CF - MIRL'!Z4</f>
        <v>0.02</v>
      </c>
      <c r="AA4" s="40">
        <f>'Final CF - MIRL'!AA4</f>
        <v>0.02</v>
      </c>
      <c r="AB4" s="40">
        <f>'Final CF - MIRL'!AB4</f>
        <v>0.02</v>
      </c>
      <c r="AC4" s="40">
        <f>'Final CF - MIRL'!AC4</f>
        <v>0.02</v>
      </c>
      <c r="AD4" s="40">
        <f>'Final CF - MIRL'!AD4</f>
        <v>0.02</v>
      </c>
      <c r="AE4" s="40">
        <f>'Final CF - MIRL'!AE4</f>
        <v>0.02</v>
      </c>
      <c r="AF4" s="40">
        <f>'Final CF - MIRL'!AF4</f>
        <v>0.02</v>
      </c>
      <c r="AG4" s="40">
        <f>'Final CF - MIRL'!AG4</f>
        <v>0.02</v>
      </c>
      <c r="AH4" s="40">
        <f>'Final CF - MIRL'!AH4</f>
        <v>0.02</v>
      </c>
      <c r="AI4" s="40">
        <f>'Final CF - MIRL'!AI4</f>
        <v>0.02</v>
      </c>
    </row>
    <row r="5" spans="2:96" ht="15" customHeight="1" x14ac:dyDescent="0.2">
      <c r="B5" s="13" t="s">
        <v>124</v>
      </c>
      <c r="D5" s="16"/>
      <c r="E5" s="121">
        <f>'Final CF - MIRL'!E5</f>
        <v>0.04</v>
      </c>
      <c r="F5" s="121">
        <f>'Final CF - MIRL'!F5</f>
        <v>0.04</v>
      </c>
      <c r="G5" s="121">
        <f>'Final CF - MIRL'!G5</f>
        <v>0.04</v>
      </c>
      <c r="H5" s="121">
        <f>'Final CF - MIRL'!H5</f>
        <v>0.03</v>
      </c>
      <c r="I5" s="121">
        <f>'Final CF - MIRL'!I5</f>
        <v>0.03</v>
      </c>
      <c r="J5" s="121">
        <f>'Final CF - MIRL'!J5</f>
        <v>0.03</v>
      </c>
      <c r="K5" s="121">
        <f>'Final CF - MIRL'!K5</f>
        <v>0.03</v>
      </c>
      <c r="L5" s="121">
        <f>'Final CF - MIRL'!L5</f>
        <v>0.03</v>
      </c>
      <c r="M5" s="121">
        <f>'Final CF - MIRL'!M5</f>
        <v>0.03</v>
      </c>
      <c r="N5" s="121">
        <f>'Final CF - MIRL'!N5</f>
        <v>0.03</v>
      </c>
      <c r="O5" s="121">
        <f>'Final CF - MIRL'!O5</f>
        <v>0.03</v>
      </c>
      <c r="P5" s="121">
        <f>'Final CF - MIRL'!P5</f>
        <v>0.03</v>
      </c>
      <c r="Q5" s="121">
        <f>'Final CF - MIRL'!Q5</f>
        <v>0.03</v>
      </c>
      <c r="R5" s="121">
        <f>'Final CF - MIRL'!R5</f>
        <v>0.03</v>
      </c>
      <c r="S5" s="121">
        <f>'Final CF - MIRL'!S5</f>
        <v>0.03</v>
      </c>
      <c r="T5" s="121">
        <f>'Final CF - MIRL'!T5</f>
        <v>0.03</v>
      </c>
      <c r="U5" s="121">
        <f>'Final CF - MIRL'!U5</f>
        <v>0.03</v>
      </c>
      <c r="V5" s="52">
        <f>'Final CF - MIRL'!V5</f>
        <v>0.03</v>
      </c>
      <c r="W5" s="52">
        <f>'Final CF - MIRL'!W5</f>
        <v>0.03</v>
      </c>
      <c r="X5" s="52">
        <f>'Final CF - MIRL'!X5</f>
        <v>0.03</v>
      </c>
      <c r="Y5" s="43">
        <f>'Final CF - MIRL'!Y5</f>
        <v>0.03</v>
      </c>
      <c r="Z5" s="40">
        <f>'Final CF - MIRL'!Z5</f>
        <v>0.03</v>
      </c>
      <c r="AA5" s="40">
        <f>'Final CF - MIRL'!AA5</f>
        <v>0.03</v>
      </c>
      <c r="AB5" s="40">
        <f>'Final CF - MIRL'!AB5</f>
        <v>0.03</v>
      </c>
      <c r="AC5" s="40">
        <f>'Final CF - MIRL'!AC5</f>
        <v>0.03</v>
      </c>
      <c r="AD5" s="40">
        <f>'Final CF - MIRL'!AD5</f>
        <v>0.03</v>
      </c>
      <c r="AE5" s="40">
        <f>'Final CF - MIRL'!AE5</f>
        <v>0.03</v>
      </c>
      <c r="AF5" s="40">
        <f>'Final CF - MIRL'!AF5</f>
        <v>0.03</v>
      </c>
      <c r="AG5" s="40">
        <f>'Final CF - MIRL'!AG5</f>
        <v>0.03</v>
      </c>
      <c r="AH5" s="40">
        <f>'Final CF - MIRL'!AH5</f>
        <v>0.03</v>
      </c>
      <c r="AI5" s="40">
        <f>'Final CF - MIRL'!AI5</f>
        <v>0.03</v>
      </c>
    </row>
    <row r="6" spans="2:96" ht="15" customHeight="1" x14ac:dyDescent="0.2">
      <c r="B6" s="13" t="s">
        <v>125</v>
      </c>
      <c r="D6" s="16"/>
      <c r="E6" s="121">
        <v>0.03</v>
      </c>
      <c r="F6" s="121">
        <v>0.03</v>
      </c>
      <c r="G6" s="121">
        <v>0.03</v>
      </c>
      <c r="H6" s="121">
        <v>0.03</v>
      </c>
      <c r="I6" s="121">
        <v>0.03</v>
      </c>
      <c r="J6" s="121">
        <v>0.03</v>
      </c>
      <c r="K6" s="121">
        <v>0.03</v>
      </c>
      <c r="L6" s="121">
        <v>0.03</v>
      </c>
      <c r="M6" s="121">
        <v>0.03</v>
      </c>
      <c r="N6" s="121">
        <v>0.03</v>
      </c>
      <c r="O6" s="121">
        <v>0.03</v>
      </c>
      <c r="P6" s="121">
        <v>0.03</v>
      </c>
      <c r="Q6" s="121">
        <v>0.03</v>
      </c>
      <c r="R6" s="121">
        <v>0.03</v>
      </c>
      <c r="S6" s="121">
        <v>0.03</v>
      </c>
      <c r="T6" s="121">
        <v>0.03</v>
      </c>
      <c r="U6" s="121">
        <v>0.03</v>
      </c>
      <c r="V6" s="118">
        <v>0.03</v>
      </c>
      <c r="W6" s="118">
        <v>0.03</v>
      </c>
      <c r="X6" s="118">
        <v>0.03</v>
      </c>
      <c r="Y6" s="43">
        <v>0.03</v>
      </c>
      <c r="Z6" s="40">
        <v>0.03</v>
      </c>
      <c r="AA6" s="40">
        <v>0.03</v>
      </c>
      <c r="AB6" s="40">
        <v>0.03</v>
      </c>
      <c r="AC6" s="40">
        <v>0.03</v>
      </c>
      <c r="AD6" s="40">
        <v>0.03</v>
      </c>
      <c r="AE6" s="40">
        <v>0.03</v>
      </c>
      <c r="AF6" s="40">
        <v>0.03</v>
      </c>
      <c r="AG6" s="40">
        <v>0.03</v>
      </c>
      <c r="AH6" s="40">
        <v>0.03</v>
      </c>
      <c r="AI6" s="40">
        <v>0.03</v>
      </c>
    </row>
    <row r="7" spans="2:96" ht="15" customHeight="1" x14ac:dyDescent="0.2">
      <c r="B7" s="13" t="s">
        <v>126</v>
      </c>
      <c r="C7" s="22"/>
      <c r="D7" s="16"/>
      <c r="E7" s="121">
        <f>'Final CF - MIRL'!E7</f>
        <v>0.1</v>
      </c>
      <c r="F7" s="121">
        <f>'Final CF - MIRL'!F7</f>
        <v>0.1</v>
      </c>
      <c r="G7" s="121">
        <f>'Final CF - MIRL'!G7</f>
        <v>0.1</v>
      </c>
      <c r="H7" s="121">
        <f>'Final CF - MIRL'!H7</f>
        <v>0.05</v>
      </c>
      <c r="I7" s="121">
        <f>'Final CF - MIRL'!I7</f>
        <v>0.05</v>
      </c>
      <c r="J7" s="121">
        <f>'Final CF - MIRL'!J7</f>
        <v>0.05</v>
      </c>
      <c r="K7" s="121">
        <f>'Final CF - MIRL'!K7</f>
        <v>0.05</v>
      </c>
      <c r="L7" s="121">
        <f>'Final CF - MIRL'!L7</f>
        <v>0.05</v>
      </c>
      <c r="M7" s="121">
        <f>'Final CF - MIRL'!M7</f>
        <v>0.04</v>
      </c>
      <c r="N7" s="121">
        <f>'Final CF - MIRL'!N7</f>
        <v>0.04</v>
      </c>
      <c r="O7" s="121">
        <f>'Final CF - MIRL'!O7</f>
        <v>0.04</v>
      </c>
      <c r="P7" s="121">
        <f>'Final CF - MIRL'!P7</f>
        <v>0.03</v>
      </c>
      <c r="Q7" s="121">
        <f>'Final CF - MIRL'!Q7</f>
        <v>0.03</v>
      </c>
      <c r="R7" s="121">
        <f>'Final CF - MIRL'!R7</f>
        <v>0.03</v>
      </c>
      <c r="S7" s="121">
        <f>'Final CF - MIRL'!S7</f>
        <v>0.03</v>
      </c>
      <c r="T7" s="121">
        <f>'Final CF - MIRL'!T7</f>
        <v>0.03</v>
      </c>
      <c r="U7" s="121">
        <f>'Final CF - MIRL'!U7</f>
        <v>0.03</v>
      </c>
      <c r="V7" s="52">
        <f>'Final CF - MIRL'!V7</f>
        <v>0.03</v>
      </c>
      <c r="W7" s="52">
        <f>'Final CF - MIRL'!W7</f>
        <v>0.03</v>
      </c>
      <c r="X7" s="52">
        <f>'Final CF - MIRL'!X7</f>
        <v>0.03</v>
      </c>
      <c r="Y7" s="119">
        <f>'Final CF - MIRL'!Y7</f>
        <v>0.03</v>
      </c>
      <c r="Z7" s="40">
        <f>'Final CF - MIRL'!Z7</f>
        <v>0.03</v>
      </c>
      <c r="AA7" s="40">
        <f>'Final CF - MIRL'!AA7</f>
        <v>0.03</v>
      </c>
      <c r="AB7" s="40">
        <f>'Final CF - MIRL'!AB7</f>
        <v>0.03</v>
      </c>
      <c r="AC7" s="40">
        <f>'Final CF - MIRL'!AC7</f>
        <v>0.03</v>
      </c>
      <c r="AD7" s="40">
        <f>'Final CF - MIRL'!AD7</f>
        <v>0.03</v>
      </c>
      <c r="AE7" s="40">
        <f>'Final CF - MIRL'!AE7</f>
        <v>0.03</v>
      </c>
      <c r="AF7" s="40">
        <f>'Final CF - MIRL'!AF7</f>
        <v>0.03</v>
      </c>
      <c r="AG7" s="40">
        <f>'Final CF - MIRL'!AG7</f>
        <v>0.03</v>
      </c>
      <c r="AH7" s="40">
        <f>'Final CF - MIRL'!AH7</f>
        <v>0.03</v>
      </c>
      <c r="AI7" s="40">
        <f>'Final CF - MIRL'!AI7</f>
        <v>0.03</v>
      </c>
    </row>
    <row r="8" spans="2:96" ht="15" customHeight="1" x14ac:dyDescent="0.2">
      <c r="B8" s="13"/>
      <c r="C8" s="22"/>
      <c r="D8" s="16"/>
      <c r="E8" s="121"/>
      <c r="F8" s="121"/>
      <c r="G8" s="121"/>
      <c r="H8" s="121"/>
      <c r="I8" s="121"/>
      <c r="J8" s="121"/>
      <c r="K8" s="121"/>
      <c r="L8" s="121"/>
      <c r="M8" s="121"/>
      <c r="N8" s="121"/>
      <c r="O8" s="121"/>
      <c r="P8" s="121"/>
      <c r="Q8" s="121"/>
      <c r="R8" s="121"/>
      <c r="S8" s="121"/>
      <c r="T8" s="121"/>
      <c r="U8" s="121"/>
      <c r="Y8" s="44"/>
    </row>
    <row r="9" spans="2:96" ht="15" customHeight="1" x14ac:dyDescent="0.2">
      <c r="B9" s="16"/>
      <c r="C9" s="16"/>
      <c r="D9" s="16"/>
      <c r="Y9" s="44"/>
    </row>
    <row r="10" spans="2:96" s="23" customFormat="1" ht="15" customHeight="1" x14ac:dyDescent="0.2">
      <c r="C10" s="50" t="s">
        <v>127</v>
      </c>
      <c r="D10" s="23" t="s">
        <v>128</v>
      </c>
      <c r="E10" s="23" t="s">
        <v>129</v>
      </c>
      <c r="F10" s="23">
        <v>1</v>
      </c>
      <c r="G10" s="23">
        <v>2</v>
      </c>
      <c r="H10" s="23">
        <v>3</v>
      </c>
      <c r="I10" s="23">
        <v>4</v>
      </c>
      <c r="J10" s="23">
        <v>5</v>
      </c>
      <c r="K10" s="23">
        <v>6</v>
      </c>
      <c r="L10" s="23">
        <v>7</v>
      </c>
      <c r="M10" s="23">
        <v>8</v>
      </c>
      <c r="N10" s="23">
        <v>9</v>
      </c>
      <c r="O10" s="23">
        <v>10</v>
      </c>
      <c r="P10" s="23">
        <v>11</v>
      </c>
      <c r="Q10" s="23">
        <v>12</v>
      </c>
      <c r="R10" s="23">
        <v>13</v>
      </c>
      <c r="S10" s="23">
        <v>14</v>
      </c>
      <c r="T10" s="23">
        <v>15</v>
      </c>
      <c r="U10" s="23">
        <v>16</v>
      </c>
      <c r="V10" s="23">
        <v>17</v>
      </c>
      <c r="W10" s="23">
        <v>18</v>
      </c>
      <c r="X10" s="23">
        <v>19</v>
      </c>
      <c r="Y10" s="45">
        <v>20</v>
      </c>
      <c r="Z10" s="23">
        <v>21</v>
      </c>
      <c r="AA10" s="23">
        <v>22</v>
      </c>
      <c r="AB10" s="23">
        <v>23</v>
      </c>
      <c r="AC10" s="23">
        <v>24</v>
      </c>
      <c r="AD10" s="23">
        <v>25</v>
      </c>
      <c r="AE10" s="23">
        <v>26</v>
      </c>
      <c r="AF10" s="23">
        <v>27</v>
      </c>
      <c r="AG10" s="23">
        <v>28</v>
      </c>
      <c r="AH10" s="23">
        <v>29</v>
      </c>
      <c r="AI10" s="23">
        <v>30</v>
      </c>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row>
    <row r="11" spans="2:96" s="24" customFormat="1" ht="15" customHeight="1" x14ac:dyDescent="0.2">
      <c r="C11" s="51" t="s">
        <v>130</v>
      </c>
      <c r="D11" s="25">
        <f>'Final CF - MIRL'!D11</f>
        <v>2025</v>
      </c>
      <c r="E11" s="26">
        <f>D11+1</f>
        <v>2026</v>
      </c>
      <c r="F11" s="26">
        <f t="shared" ref="F11:AI11" si="0">E11+1</f>
        <v>2027</v>
      </c>
      <c r="G11" s="26">
        <f t="shared" si="0"/>
        <v>2028</v>
      </c>
      <c r="H11" s="26">
        <f t="shared" si="0"/>
        <v>2029</v>
      </c>
      <c r="I11" s="26">
        <f t="shared" si="0"/>
        <v>2030</v>
      </c>
      <c r="J11" s="26">
        <f t="shared" si="0"/>
        <v>2031</v>
      </c>
      <c r="K11" s="26">
        <f t="shared" si="0"/>
        <v>2032</v>
      </c>
      <c r="L11" s="26">
        <f t="shared" si="0"/>
        <v>2033</v>
      </c>
      <c r="M11" s="26">
        <f t="shared" si="0"/>
        <v>2034</v>
      </c>
      <c r="N11" s="26">
        <f t="shared" si="0"/>
        <v>2035</v>
      </c>
      <c r="O11" s="26">
        <f t="shared" si="0"/>
        <v>2036</v>
      </c>
      <c r="P11" s="26">
        <f t="shared" si="0"/>
        <v>2037</v>
      </c>
      <c r="Q11" s="26">
        <f t="shared" si="0"/>
        <v>2038</v>
      </c>
      <c r="R11" s="26">
        <f t="shared" si="0"/>
        <v>2039</v>
      </c>
      <c r="S11" s="26">
        <f t="shared" si="0"/>
        <v>2040</v>
      </c>
      <c r="T11" s="26">
        <f t="shared" si="0"/>
        <v>2041</v>
      </c>
      <c r="U11" s="26">
        <f t="shared" si="0"/>
        <v>2042</v>
      </c>
      <c r="V11" s="26">
        <f t="shared" si="0"/>
        <v>2043</v>
      </c>
      <c r="W11" s="26">
        <f t="shared" si="0"/>
        <v>2044</v>
      </c>
      <c r="X11" s="26">
        <f t="shared" si="0"/>
        <v>2045</v>
      </c>
      <c r="Y11" s="46">
        <f t="shared" si="0"/>
        <v>2046</v>
      </c>
      <c r="Z11" s="26">
        <f t="shared" si="0"/>
        <v>2047</v>
      </c>
      <c r="AA11" s="26">
        <f t="shared" si="0"/>
        <v>2048</v>
      </c>
      <c r="AB11" s="26">
        <f t="shared" si="0"/>
        <v>2049</v>
      </c>
      <c r="AC11" s="26">
        <f t="shared" si="0"/>
        <v>2050</v>
      </c>
      <c r="AD11" s="26">
        <f t="shared" si="0"/>
        <v>2051</v>
      </c>
      <c r="AE11" s="26">
        <f t="shared" si="0"/>
        <v>2052</v>
      </c>
      <c r="AF11" s="26">
        <f t="shared" si="0"/>
        <v>2053</v>
      </c>
      <c r="AG11" s="26">
        <f t="shared" si="0"/>
        <v>2054</v>
      </c>
      <c r="AH11" s="26">
        <f t="shared" si="0"/>
        <v>2055</v>
      </c>
      <c r="AI11" s="26">
        <f t="shared" si="0"/>
        <v>2056</v>
      </c>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row>
    <row r="12" spans="2:96" s="13" customFormat="1" ht="15" customHeight="1" x14ac:dyDescent="0.2">
      <c r="B12" s="13" t="s">
        <v>131</v>
      </c>
      <c r="E12"/>
      <c r="F12"/>
      <c r="G12"/>
      <c r="H12"/>
      <c r="I12"/>
      <c r="J12"/>
      <c r="K12"/>
      <c r="L12"/>
      <c r="M12"/>
      <c r="N12"/>
      <c r="Y12" s="47"/>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row>
    <row r="13" spans="2:96" s="15" customFormat="1" ht="15" customHeight="1" x14ac:dyDescent="0.2">
      <c r="B13" s="21" t="s">
        <v>132</v>
      </c>
      <c r="C13" s="21"/>
      <c r="D13" s="124">
        <f>'Op. &amp; Debt Serv.'!N23</f>
        <v>0</v>
      </c>
      <c r="E13" s="124">
        <f>D13*(1+E4)</f>
        <v>0</v>
      </c>
      <c r="F13" s="124">
        <f t="shared" ref="F13:AI13" si="1">E13*(1+F4)</f>
        <v>0</v>
      </c>
      <c r="G13" s="124">
        <f t="shared" si="1"/>
        <v>0</v>
      </c>
      <c r="H13" s="124">
        <f t="shared" si="1"/>
        <v>0</v>
      </c>
      <c r="I13" s="124">
        <f t="shared" si="1"/>
        <v>0</v>
      </c>
      <c r="J13" s="124">
        <f t="shared" si="1"/>
        <v>0</v>
      </c>
      <c r="K13" s="124">
        <f t="shared" si="1"/>
        <v>0</v>
      </c>
      <c r="L13" s="124">
        <f t="shared" si="1"/>
        <v>0</v>
      </c>
      <c r="M13" s="124">
        <f t="shared" si="1"/>
        <v>0</v>
      </c>
      <c r="N13" s="124">
        <f t="shared" si="1"/>
        <v>0</v>
      </c>
      <c r="O13" s="124">
        <f t="shared" si="1"/>
        <v>0</v>
      </c>
      <c r="P13" s="124">
        <f t="shared" si="1"/>
        <v>0</v>
      </c>
      <c r="Q13" s="124">
        <f t="shared" si="1"/>
        <v>0</v>
      </c>
      <c r="R13" s="124">
        <f t="shared" si="1"/>
        <v>0</v>
      </c>
      <c r="S13" s="124">
        <f t="shared" si="1"/>
        <v>0</v>
      </c>
      <c r="T13" s="124">
        <f t="shared" si="1"/>
        <v>0</v>
      </c>
      <c r="U13" s="124">
        <f t="shared" si="1"/>
        <v>0</v>
      </c>
      <c r="V13" s="124">
        <f t="shared" si="1"/>
        <v>0</v>
      </c>
      <c r="W13" s="124">
        <f t="shared" si="1"/>
        <v>0</v>
      </c>
      <c r="X13" s="124">
        <f t="shared" si="1"/>
        <v>0</v>
      </c>
      <c r="Y13" s="125">
        <f t="shared" si="1"/>
        <v>0</v>
      </c>
      <c r="Z13" s="124">
        <f t="shared" si="1"/>
        <v>0</v>
      </c>
      <c r="AA13" s="124">
        <f t="shared" si="1"/>
        <v>0</v>
      </c>
      <c r="AB13" s="124">
        <f t="shared" si="1"/>
        <v>0</v>
      </c>
      <c r="AC13" s="124">
        <f t="shared" si="1"/>
        <v>0</v>
      </c>
      <c r="AD13" s="124">
        <f t="shared" si="1"/>
        <v>0</v>
      </c>
      <c r="AE13" s="124">
        <f t="shared" si="1"/>
        <v>0</v>
      </c>
      <c r="AF13" s="124">
        <f t="shared" si="1"/>
        <v>0</v>
      </c>
      <c r="AG13" s="124">
        <f t="shared" si="1"/>
        <v>0</v>
      </c>
      <c r="AH13" s="124">
        <f t="shared" si="1"/>
        <v>0</v>
      </c>
      <c r="AI13" s="124">
        <f t="shared" si="1"/>
        <v>0</v>
      </c>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row>
    <row r="14" spans="2:96" ht="15" customHeight="1" x14ac:dyDescent="0.2">
      <c r="B14" s="12" t="s">
        <v>133</v>
      </c>
      <c r="D14" s="126">
        <f>SUM(D13:D13)</f>
        <v>0</v>
      </c>
      <c r="E14" s="126">
        <f t="shared" ref="E14:AI14" si="2">SUM(E13:E13)</f>
        <v>0</v>
      </c>
      <c r="F14" s="126">
        <f t="shared" si="2"/>
        <v>0</v>
      </c>
      <c r="G14" s="126">
        <f t="shared" si="2"/>
        <v>0</v>
      </c>
      <c r="H14" s="126">
        <f t="shared" si="2"/>
        <v>0</v>
      </c>
      <c r="I14" s="126">
        <f t="shared" si="2"/>
        <v>0</v>
      </c>
      <c r="J14" s="126">
        <f t="shared" si="2"/>
        <v>0</v>
      </c>
      <c r="K14" s="126">
        <f t="shared" si="2"/>
        <v>0</v>
      </c>
      <c r="L14" s="126">
        <f t="shared" si="2"/>
        <v>0</v>
      </c>
      <c r="M14" s="126">
        <f t="shared" si="2"/>
        <v>0</v>
      </c>
      <c r="N14" s="126">
        <f t="shared" si="2"/>
        <v>0</v>
      </c>
      <c r="O14" s="126">
        <f t="shared" si="2"/>
        <v>0</v>
      </c>
      <c r="P14" s="126">
        <f t="shared" si="2"/>
        <v>0</v>
      </c>
      <c r="Q14" s="126">
        <f t="shared" si="2"/>
        <v>0</v>
      </c>
      <c r="R14" s="126">
        <f t="shared" si="2"/>
        <v>0</v>
      </c>
      <c r="S14" s="126">
        <f t="shared" si="2"/>
        <v>0</v>
      </c>
      <c r="T14" s="126">
        <f t="shared" si="2"/>
        <v>0</v>
      </c>
      <c r="U14" s="126">
        <f t="shared" si="2"/>
        <v>0</v>
      </c>
      <c r="V14" s="126">
        <f t="shared" si="2"/>
        <v>0</v>
      </c>
      <c r="W14" s="126">
        <f t="shared" si="2"/>
        <v>0</v>
      </c>
      <c r="X14" s="126">
        <f t="shared" si="2"/>
        <v>0</v>
      </c>
      <c r="Y14" s="127">
        <f t="shared" si="2"/>
        <v>0</v>
      </c>
      <c r="Z14" s="126">
        <f t="shared" si="2"/>
        <v>0</v>
      </c>
      <c r="AA14" s="126">
        <f t="shared" si="2"/>
        <v>0</v>
      </c>
      <c r="AB14" s="126">
        <f t="shared" si="2"/>
        <v>0</v>
      </c>
      <c r="AC14" s="126">
        <f t="shared" si="2"/>
        <v>0</v>
      </c>
      <c r="AD14" s="126">
        <f t="shared" si="2"/>
        <v>0</v>
      </c>
      <c r="AE14" s="126">
        <f t="shared" si="2"/>
        <v>0</v>
      </c>
      <c r="AF14" s="126">
        <f t="shared" si="2"/>
        <v>0</v>
      </c>
      <c r="AG14" s="126">
        <f t="shared" si="2"/>
        <v>0</v>
      </c>
      <c r="AH14" s="126">
        <f t="shared" si="2"/>
        <v>0</v>
      </c>
      <c r="AI14" s="126">
        <f t="shared" si="2"/>
        <v>0</v>
      </c>
    </row>
    <row r="15" spans="2:96" ht="15" customHeight="1" x14ac:dyDescent="0.2">
      <c r="D15" s="126"/>
      <c r="E15" s="126"/>
      <c r="F15" s="126"/>
      <c r="G15" s="126"/>
      <c r="H15" s="126"/>
      <c r="I15" s="126"/>
      <c r="J15" s="126"/>
      <c r="K15" s="126"/>
      <c r="L15" s="126"/>
      <c r="M15" s="126"/>
      <c r="N15" s="126"/>
      <c r="O15" s="126"/>
      <c r="P15" s="126"/>
      <c r="Q15" s="126"/>
      <c r="R15" s="126"/>
      <c r="S15" s="126"/>
      <c r="T15" s="126"/>
      <c r="U15" s="126"/>
      <c r="V15" s="126"/>
      <c r="W15" s="126"/>
      <c r="X15" s="126"/>
      <c r="Y15" s="127"/>
      <c r="Z15" s="126"/>
      <c r="AA15" s="126"/>
      <c r="AB15" s="126"/>
      <c r="AC15" s="126"/>
      <c r="AD15" s="126"/>
      <c r="AE15" s="126"/>
      <c r="AF15" s="126"/>
      <c r="AG15" s="126"/>
      <c r="AH15" s="126"/>
      <c r="AI15" s="126"/>
    </row>
    <row r="16" spans="2:96" ht="15" customHeight="1" x14ac:dyDescent="0.2">
      <c r="B16" s="13" t="s">
        <v>134</v>
      </c>
      <c r="C16" s="13"/>
      <c r="D16" s="122"/>
      <c r="E16" s="122"/>
      <c r="F16" s="122"/>
      <c r="G16" s="122"/>
      <c r="H16" s="122"/>
      <c r="I16" s="122"/>
      <c r="J16" s="122"/>
      <c r="K16" s="122"/>
      <c r="L16" s="122"/>
      <c r="M16" s="122"/>
      <c r="N16" s="122"/>
      <c r="O16" s="122"/>
      <c r="P16" s="122"/>
      <c r="Q16" s="122"/>
      <c r="R16" s="122"/>
      <c r="S16" s="122"/>
      <c r="T16" s="122"/>
      <c r="U16" s="122"/>
      <c r="V16" s="122"/>
      <c r="W16" s="122"/>
      <c r="X16" s="122"/>
      <c r="Y16" s="123"/>
      <c r="Z16" s="122"/>
      <c r="AA16" s="122"/>
      <c r="AB16" s="122"/>
      <c r="AC16" s="122"/>
      <c r="AD16" s="122"/>
      <c r="AE16" s="122"/>
      <c r="AF16" s="122"/>
      <c r="AG16" s="122"/>
      <c r="AH16" s="122"/>
      <c r="AI16" s="122"/>
    </row>
    <row r="17" spans="2:96" ht="15" customHeight="1" x14ac:dyDescent="0.2">
      <c r="B17" s="39" t="s">
        <v>135</v>
      </c>
      <c r="D17" s="126">
        <f>'Op. &amp; Debt Serv.'!N51</f>
        <v>0</v>
      </c>
      <c r="E17" s="128">
        <f>D17*(1+E5)</f>
        <v>0</v>
      </c>
      <c r="F17" s="128">
        <f t="shared" ref="F17:AI19" si="3">E17*(1+F5)</f>
        <v>0</v>
      </c>
      <c r="G17" s="128">
        <f t="shared" si="3"/>
        <v>0</v>
      </c>
      <c r="H17" s="128">
        <f t="shared" si="3"/>
        <v>0</v>
      </c>
      <c r="I17" s="128">
        <f t="shared" si="3"/>
        <v>0</v>
      </c>
      <c r="J17" s="128">
        <f t="shared" si="3"/>
        <v>0</v>
      </c>
      <c r="K17" s="128">
        <f t="shared" si="3"/>
        <v>0</v>
      </c>
      <c r="L17" s="128">
        <f t="shared" si="3"/>
        <v>0</v>
      </c>
      <c r="M17" s="128">
        <f t="shared" si="3"/>
        <v>0</v>
      </c>
      <c r="N17" s="128">
        <f t="shared" si="3"/>
        <v>0</v>
      </c>
      <c r="O17" s="128">
        <f t="shared" si="3"/>
        <v>0</v>
      </c>
      <c r="P17" s="128">
        <f t="shared" si="3"/>
        <v>0</v>
      </c>
      <c r="Q17" s="128">
        <f t="shared" si="3"/>
        <v>0</v>
      </c>
      <c r="R17" s="128">
        <f t="shared" si="3"/>
        <v>0</v>
      </c>
      <c r="S17" s="128">
        <f t="shared" si="3"/>
        <v>0</v>
      </c>
      <c r="T17" s="128">
        <f t="shared" si="3"/>
        <v>0</v>
      </c>
      <c r="U17" s="128">
        <f t="shared" si="3"/>
        <v>0</v>
      </c>
      <c r="V17" s="128">
        <f t="shared" si="3"/>
        <v>0</v>
      </c>
      <c r="W17" s="128">
        <f t="shared" si="3"/>
        <v>0</v>
      </c>
      <c r="X17" s="128">
        <f t="shared" si="3"/>
        <v>0</v>
      </c>
      <c r="Y17" s="127">
        <f t="shared" si="3"/>
        <v>0</v>
      </c>
      <c r="Z17" s="128">
        <f t="shared" si="3"/>
        <v>0</v>
      </c>
      <c r="AA17" s="128">
        <f t="shared" si="3"/>
        <v>0</v>
      </c>
      <c r="AB17" s="128">
        <f t="shared" si="3"/>
        <v>0</v>
      </c>
      <c r="AC17" s="128">
        <f t="shared" si="3"/>
        <v>0</v>
      </c>
      <c r="AD17" s="128">
        <f t="shared" si="3"/>
        <v>0</v>
      </c>
      <c r="AE17" s="128">
        <f t="shared" si="3"/>
        <v>0</v>
      </c>
      <c r="AF17" s="128">
        <f t="shared" si="3"/>
        <v>0</v>
      </c>
      <c r="AG17" s="128">
        <f t="shared" si="3"/>
        <v>0</v>
      </c>
      <c r="AH17" s="128">
        <f t="shared" si="3"/>
        <v>0</v>
      </c>
      <c r="AI17" s="128">
        <f t="shared" si="3"/>
        <v>0</v>
      </c>
    </row>
    <row r="18" spans="2:96" ht="15" customHeight="1" x14ac:dyDescent="0.2">
      <c r="B18" s="39" t="s">
        <v>86</v>
      </c>
      <c r="D18" s="126">
        <f>'Op. &amp; Debt Serv.'!N26</f>
        <v>0</v>
      </c>
      <c r="E18" s="128">
        <f t="shared" ref="E18:E19" si="4">D18*(1+E6)</f>
        <v>0</v>
      </c>
      <c r="F18" s="128">
        <f t="shared" si="3"/>
        <v>0</v>
      </c>
      <c r="G18" s="128">
        <f t="shared" si="3"/>
        <v>0</v>
      </c>
      <c r="H18" s="128">
        <f t="shared" si="3"/>
        <v>0</v>
      </c>
      <c r="I18" s="128">
        <f t="shared" si="3"/>
        <v>0</v>
      </c>
      <c r="J18" s="128">
        <f t="shared" si="3"/>
        <v>0</v>
      </c>
      <c r="K18" s="128">
        <f t="shared" si="3"/>
        <v>0</v>
      </c>
      <c r="L18" s="128">
        <f t="shared" si="3"/>
        <v>0</v>
      </c>
      <c r="M18" s="128">
        <f t="shared" si="3"/>
        <v>0</v>
      </c>
      <c r="N18" s="128">
        <f t="shared" si="3"/>
        <v>0</v>
      </c>
      <c r="O18" s="128">
        <f t="shared" si="3"/>
        <v>0</v>
      </c>
      <c r="P18" s="128">
        <f t="shared" si="3"/>
        <v>0</v>
      </c>
      <c r="Q18" s="128">
        <f t="shared" si="3"/>
        <v>0</v>
      </c>
      <c r="R18" s="128">
        <f t="shared" si="3"/>
        <v>0</v>
      </c>
      <c r="S18" s="128">
        <f t="shared" si="3"/>
        <v>0</v>
      </c>
      <c r="T18" s="128">
        <f t="shared" si="3"/>
        <v>0</v>
      </c>
      <c r="U18" s="128">
        <f t="shared" si="3"/>
        <v>0</v>
      </c>
      <c r="V18" s="128">
        <f t="shared" si="3"/>
        <v>0</v>
      </c>
      <c r="W18" s="128">
        <f t="shared" si="3"/>
        <v>0</v>
      </c>
      <c r="X18" s="128">
        <f t="shared" si="3"/>
        <v>0</v>
      </c>
      <c r="Y18" s="127">
        <f t="shared" si="3"/>
        <v>0</v>
      </c>
      <c r="Z18" s="128">
        <f t="shared" si="3"/>
        <v>0</v>
      </c>
      <c r="AA18" s="128">
        <f t="shared" si="3"/>
        <v>0</v>
      </c>
      <c r="AB18" s="128">
        <f t="shared" si="3"/>
        <v>0</v>
      </c>
      <c r="AC18" s="128">
        <f t="shared" si="3"/>
        <v>0</v>
      </c>
      <c r="AD18" s="128">
        <f t="shared" si="3"/>
        <v>0</v>
      </c>
      <c r="AE18" s="128">
        <f t="shared" si="3"/>
        <v>0</v>
      </c>
      <c r="AF18" s="128">
        <f t="shared" si="3"/>
        <v>0</v>
      </c>
      <c r="AG18" s="128">
        <f t="shared" si="3"/>
        <v>0</v>
      </c>
      <c r="AH18" s="128">
        <f t="shared" si="3"/>
        <v>0</v>
      </c>
      <c r="AI18" s="128">
        <f t="shared" si="3"/>
        <v>0</v>
      </c>
    </row>
    <row r="19" spans="2:96" ht="15" customHeight="1" x14ac:dyDescent="0.2">
      <c r="B19" s="39" t="s">
        <v>36</v>
      </c>
      <c r="D19" s="126">
        <f>'Op. &amp; Debt Serv.'!N27</f>
        <v>0</v>
      </c>
      <c r="E19" s="128">
        <f t="shared" si="4"/>
        <v>0</v>
      </c>
      <c r="F19" s="128">
        <f t="shared" si="3"/>
        <v>0</v>
      </c>
      <c r="G19" s="128">
        <f t="shared" si="3"/>
        <v>0</v>
      </c>
      <c r="H19" s="128">
        <f t="shared" si="3"/>
        <v>0</v>
      </c>
      <c r="I19" s="128">
        <f t="shared" si="3"/>
        <v>0</v>
      </c>
      <c r="J19" s="128">
        <f t="shared" si="3"/>
        <v>0</v>
      </c>
      <c r="K19" s="128">
        <f t="shared" si="3"/>
        <v>0</v>
      </c>
      <c r="L19" s="128">
        <f t="shared" si="3"/>
        <v>0</v>
      </c>
      <c r="M19" s="128">
        <f t="shared" si="3"/>
        <v>0</v>
      </c>
      <c r="N19" s="128">
        <f t="shared" si="3"/>
        <v>0</v>
      </c>
      <c r="O19" s="128">
        <f t="shared" si="3"/>
        <v>0</v>
      </c>
      <c r="P19" s="128">
        <f t="shared" si="3"/>
        <v>0</v>
      </c>
      <c r="Q19" s="128">
        <f t="shared" si="3"/>
        <v>0</v>
      </c>
      <c r="R19" s="128">
        <f t="shared" si="3"/>
        <v>0</v>
      </c>
      <c r="S19" s="128">
        <f t="shared" si="3"/>
        <v>0</v>
      </c>
      <c r="T19" s="128">
        <f t="shared" si="3"/>
        <v>0</v>
      </c>
      <c r="U19" s="128">
        <f t="shared" si="3"/>
        <v>0</v>
      </c>
      <c r="V19" s="128">
        <f t="shared" si="3"/>
        <v>0</v>
      </c>
      <c r="W19" s="128">
        <f t="shared" si="3"/>
        <v>0</v>
      </c>
      <c r="X19" s="128">
        <f t="shared" si="3"/>
        <v>0</v>
      </c>
      <c r="Y19" s="127">
        <f t="shared" si="3"/>
        <v>0</v>
      </c>
      <c r="Z19" s="128">
        <f t="shared" si="3"/>
        <v>0</v>
      </c>
      <c r="AA19" s="128">
        <f t="shared" si="3"/>
        <v>0</v>
      </c>
      <c r="AB19" s="128">
        <f t="shared" si="3"/>
        <v>0</v>
      </c>
      <c r="AC19" s="128">
        <f t="shared" si="3"/>
        <v>0</v>
      </c>
      <c r="AD19" s="128">
        <f t="shared" si="3"/>
        <v>0</v>
      </c>
      <c r="AE19" s="128">
        <f t="shared" si="3"/>
        <v>0</v>
      </c>
      <c r="AF19" s="128">
        <f t="shared" si="3"/>
        <v>0</v>
      </c>
      <c r="AG19" s="128">
        <f t="shared" si="3"/>
        <v>0</v>
      </c>
      <c r="AH19" s="128">
        <f t="shared" si="3"/>
        <v>0</v>
      </c>
      <c r="AI19" s="128">
        <f t="shared" si="3"/>
        <v>0</v>
      </c>
    </row>
    <row r="20" spans="2:96" ht="15" customHeight="1" x14ac:dyDescent="0.2">
      <c r="D20" s="126"/>
      <c r="E20" s="128"/>
      <c r="F20" s="128"/>
      <c r="G20" s="128"/>
      <c r="H20" s="128"/>
      <c r="I20" s="128"/>
      <c r="J20" s="128"/>
      <c r="K20" s="128"/>
      <c r="L20" s="128"/>
      <c r="M20" s="128"/>
      <c r="N20" s="128"/>
      <c r="O20" s="128"/>
      <c r="P20" s="128"/>
      <c r="Q20" s="128"/>
      <c r="R20" s="128"/>
      <c r="S20" s="128"/>
      <c r="T20" s="128"/>
      <c r="U20" s="128"/>
      <c r="V20" s="128"/>
      <c r="W20" s="128"/>
      <c r="X20" s="128"/>
      <c r="Y20" s="127"/>
      <c r="Z20" s="128"/>
      <c r="AA20" s="128"/>
      <c r="AB20" s="128"/>
      <c r="AC20" s="128"/>
      <c r="AD20" s="128"/>
      <c r="AE20" s="128"/>
      <c r="AF20" s="128"/>
      <c r="AG20" s="128"/>
      <c r="AH20" s="128"/>
      <c r="AI20" s="128"/>
    </row>
    <row r="21" spans="2:96" ht="15" customHeight="1" x14ac:dyDescent="0.2">
      <c r="B21" s="39" t="s">
        <v>136</v>
      </c>
      <c r="D21" s="126">
        <f>SUM(D17:D20)</f>
        <v>0</v>
      </c>
      <c r="E21" s="126">
        <f t="shared" ref="E21:AI21" si="5">SUM(E17:E20)</f>
        <v>0</v>
      </c>
      <c r="F21" s="126">
        <f t="shared" si="5"/>
        <v>0</v>
      </c>
      <c r="G21" s="126">
        <f t="shared" si="5"/>
        <v>0</v>
      </c>
      <c r="H21" s="126">
        <f t="shared" si="5"/>
        <v>0</v>
      </c>
      <c r="I21" s="126">
        <f t="shared" si="5"/>
        <v>0</v>
      </c>
      <c r="J21" s="126">
        <f t="shared" si="5"/>
        <v>0</v>
      </c>
      <c r="K21" s="126">
        <f t="shared" si="5"/>
        <v>0</v>
      </c>
      <c r="L21" s="126">
        <f t="shared" si="5"/>
        <v>0</v>
      </c>
      <c r="M21" s="126">
        <f t="shared" si="5"/>
        <v>0</v>
      </c>
      <c r="N21" s="126">
        <f t="shared" si="5"/>
        <v>0</v>
      </c>
      <c r="O21" s="126">
        <f t="shared" si="5"/>
        <v>0</v>
      </c>
      <c r="P21" s="126">
        <f t="shared" si="5"/>
        <v>0</v>
      </c>
      <c r="Q21" s="126">
        <f t="shared" si="5"/>
        <v>0</v>
      </c>
      <c r="R21" s="126">
        <f t="shared" si="5"/>
        <v>0</v>
      </c>
      <c r="S21" s="126">
        <f t="shared" si="5"/>
        <v>0</v>
      </c>
      <c r="T21" s="126">
        <f t="shared" si="5"/>
        <v>0</v>
      </c>
      <c r="U21" s="126">
        <f t="shared" si="5"/>
        <v>0</v>
      </c>
      <c r="V21" s="126">
        <f t="shared" si="5"/>
        <v>0</v>
      </c>
      <c r="W21" s="126">
        <f t="shared" si="5"/>
        <v>0</v>
      </c>
      <c r="X21" s="126">
        <f t="shared" si="5"/>
        <v>0</v>
      </c>
      <c r="Y21" s="127">
        <f t="shared" si="5"/>
        <v>0</v>
      </c>
      <c r="Z21" s="126">
        <f t="shared" si="5"/>
        <v>0</v>
      </c>
      <c r="AA21" s="126">
        <f t="shared" si="5"/>
        <v>0</v>
      </c>
      <c r="AB21" s="126">
        <f t="shared" si="5"/>
        <v>0</v>
      </c>
      <c r="AC21" s="126">
        <f t="shared" si="5"/>
        <v>0</v>
      </c>
      <c r="AD21" s="126">
        <f t="shared" si="5"/>
        <v>0</v>
      </c>
      <c r="AE21" s="126">
        <f t="shared" si="5"/>
        <v>0</v>
      </c>
      <c r="AF21" s="126">
        <f t="shared" si="5"/>
        <v>0</v>
      </c>
      <c r="AG21" s="126">
        <f t="shared" si="5"/>
        <v>0</v>
      </c>
      <c r="AH21" s="126">
        <f t="shared" si="5"/>
        <v>0</v>
      </c>
      <c r="AI21" s="126">
        <f t="shared" si="5"/>
        <v>0</v>
      </c>
    </row>
    <row r="22" spans="2:96" s="27" customFormat="1" ht="15" customHeight="1" x14ac:dyDescent="0.2">
      <c r="B22" s="27" t="s">
        <v>137</v>
      </c>
      <c r="D22" s="129">
        <f>D14-D21</f>
        <v>0</v>
      </c>
      <c r="E22" s="129">
        <f t="shared" ref="E22:AI22" si="6">E14-E21</f>
        <v>0</v>
      </c>
      <c r="F22" s="129">
        <f t="shared" si="6"/>
        <v>0</v>
      </c>
      <c r="G22" s="129">
        <f t="shared" si="6"/>
        <v>0</v>
      </c>
      <c r="H22" s="129">
        <f t="shared" si="6"/>
        <v>0</v>
      </c>
      <c r="I22" s="129">
        <f t="shared" si="6"/>
        <v>0</v>
      </c>
      <c r="J22" s="129">
        <f t="shared" si="6"/>
        <v>0</v>
      </c>
      <c r="K22" s="129">
        <f t="shared" si="6"/>
        <v>0</v>
      </c>
      <c r="L22" s="129">
        <f t="shared" si="6"/>
        <v>0</v>
      </c>
      <c r="M22" s="129">
        <f t="shared" si="6"/>
        <v>0</v>
      </c>
      <c r="N22" s="129">
        <f t="shared" si="6"/>
        <v>0</v>
      </c>
      <c r="O22" s="129">
        <f t="shared" si="6"/>
        <v>0</v>
      </c>
      <c r="P22" s="129">
        <f t="shared" si="6"/>
        <v>0</v>
      </c>
      <c r="Q22" s="129">
        <f t="shared" si="6"/>
        <v>0</v>
      </c>
      <c r="R22" s="129">
        <f t="shared" si="6"/>
        <v>0</v>
      </c>
      <c r="S22" s="129">
        <f t="shared" si="6"/>
        <v>0</v>
      </c>
      <c r="T22" s="129">
        <f t="shared" si="6"/>
        <v>0</v>
      </c>
      <c r="U22" s="129">
        <f t="shared" si="6"/>
        <v>0</v>
      </c>
      <c r="V22" s="129">
        <f t="shared" si="6"/>
        <v>0</v>
      </c>
      <c r="W22" s="129">
        <f t="shared" si="6"/>
        <v>0</v>
      </c>
      <c r="X22" s="129">
        <f t="shared" si="6"/>
        <v>0</v>
      </c>
      <c r="Y22" s="130">
        <f t="shared" si="6"/>
        <v>0</v>
      </c>
      <c r="Z22" s="129">
        <f t="shared" si="6"/>
        <v>0</v>
      </c>
      <c r="AA22" s="129">
        <f t="shared" si="6"/>
        <v>0</v>
      </c>
      <c r="AB22" s="129">
        <f t="shared" si="6"/>
        <v>0</v>
      </c>
      <c r="AC22" s="129">
        <f t="shared" si="6"/>
        <v>0</v>
      </c>
      <c r="AD22" s="129">
        <f t="shared" si="6"/>
        <v>0</v>
      </c>
      <c r="AE22" s="129">
        <f t="shared" si="6"/>
        <v>0</v>
      </c>
      <c r="AF22" s="129">
        <f t="shared" si="6"/>
        <v>0</v>
      </c>
      <c r="AG22" s="129">
        <f t="shared" si="6"/>
        <v>0</v>
      </c>
      <c r="AH22" s="129">
        <f t="shared" si="6"/>
        <v>0</v>
      </c>
      <c r="AI22" s="129">
        <f t="shared" si="6"/>
        <v>0</v>
      </c>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row>
    <row r="23" spans="2:96" ht="15" customHeight="1" x14ac:dyDescent="0.2">
      <c r="D23" s="126"/>
      <c r="E23" s="126"/>
      <c r="F23" s="126"/>
      <c r="G23" s="126"/>
      <c r="H23" s="126"/>
      <c r="I23" s="126"/>
      <c r="J23" s="126"/>
      <c r="K23" s="126"/>
      <c r="L23" s="126"/>
      <c r="M23" s="126"/>
      <c r="N23" s="126"/>
      <c r="O23" s="126"/>
      <c r="P23" s="126"/>
      <c r="Q23" s="126"/>
      <c r="R23" s="126"/>
      <c r="S23" s="126"/>
      <c r="T23" s="126"/>
      <c r="U23" s="126"/>
      <c r="V23" s="126"/>
      <c r="W23" s="126"/>
      <c r="X23" s="126"/>
      <c r="Y23" s="127"/>
      <c r="Z23" s="126"/>
      <c r="AA23" s="126"/>
      <c r="AB23" s="126"/>
      <c r="AC23" s="126"/>
      <c r="AD23" s="126"/>
      <c r="AE23" s="126"/>
      <c r="AF23" s="126"/>
      <c r="AG23" s="126"/>
      <c r="AH23" s="126"/>
      <c r="AI23" s="126"/>
    </row>
    <row r="24" spans="2:96" ht="15" customHeight="1" x14ac:dyDescent="0.2">
      <c r="B24" s="28" t="s">
        <v>138</v>
      </c>
      <c r="C24" s="16"/>
      <c r="D24" s="131"/>
      <c r="E24" s="131"/>
      <c r="F24" s="131"/>
      <c r="G24" s="131"/>
      <c r="H24" s="131"/>
      <c r="I24" s="131"/>
      <c r="J24" s="131"/>
      <c r="K24" s="131"/>
      <c r="L24" s="131"/>
      <c r="M24" s="131"/>
      <c r="N24" s="131"/>
      <c r="O24" s="131"/>
      <c r="P24" s="131"/>
      <c r="Q24" s="131"/>
      <c r="R24" s="131"/>
      <c r="S24" s="131"/>
      <c r="T24" s="131"/>
      <c r="U24" s="131"/>
      <c r="V24" s="131"/>
      <c r="W24" s="131"/>
      <c r="X24" s="131"/>
      <c r="Y24" s="132"/>
      <c r="Z24" s="131"/>
      <c r="AA24" s="131"/>
      <c r="AB24" s="131"/>
      <c r="AC24" s="131"/>
      <c r="AD24" s="131"/>
      <c r="AE24" s="131"/>
      <c r="AF24" s="131"/>
      <c r="AG24" s="131"/>
      <c r="AH24" s="131"/>
      <c r="AI24" s="131"/>
    </row>
    <row r="25" spans="2:96" ht="15" customHeight="1" x14ac:dyDescent="0.2">
      <c r="B25" s="12" t="s">
        <v>139</v>
      </c>
      <c r="D25" s="126" t="e">
        <f>'Op. &amp; Debt Serv.'!M60</f>
        <v>#NUM!</v>
      </c>
      <c r="E25" s="126" t="e">
        <f>$D25</f>
        <v>#NUM!</v>
      </c>
      <c r="F25" s="126" t="e">
        <f t="shared" ref="F25:AI26" si="7">$D25</f>
        <v>#NUM!</v>
      </c>
      <c r="G25" s="126" t="e">
        <f t="shared" si="7"/>
        <v>#NUM!</v>
      </c>
      <c r="H25" s="126" t="e">
        <f t="shared" si="7"/>
        <v>#NUM!</v>
      </c>
      <c r="I25" s="126" t="e">
        <f t="shared" si="7"/>
        <v>#NUM!</v>
      </c>
      <c r="J25" s="126" t="e">
        <f t="shared" si="7"/>
        <v>#NUM!</v>
      </c>
      <c r="K25" s="126" t="e">
        <f t="shared" si="7"/>
        <v>#NUM!</v>
      </c>
      <c r="L25" s="126" t="e">
        <f t="shared" si="7"/>
        <v>#NUM!</v>
      </c>
      <c r="M25" s="126" t="e">
        <f t="shared" si="7"/>
        <v>#NUM!</v>
      </c>
      <c r="N25" s="126" t="e">
        <f t="shared" si="7"/>
        <v>#NUM!</v>
      </c>
      <c r="O25" s="126" t="e">
        <f t="shared" si="7"/>
        <v>#NUM!</v>
      </c>
      <c r="P25" s="126" t="e">
        <f t="shared" si="7"/>
        <v>#NUM!</v>
      </c>
      <c r="Q25" s="126" t="e">
        <f t="shared" si="7"/>
        <v>#NUM!</v>
      </c>
      <c r="R25" s="126" t="e">
        <f t="shared" si="7"/>
        <v>#NUM!</v>
      </c>
      <c r="S25" s="126" t="e">
        <f t="shared" si="7"/>
        <v>#NUM!</v>
      </c>
      <c r="T25" s="126" t="e">
        <f t="shared" si="7"/>
        <v>#NUM!</v>
      </c>
      <c r="U25" s="126" t="e">
        <f t="shared" si="7"/>
        <v>#NUM!</v>
      </c>
      <c r="V25" s="126" t="e">
        <f t="shared" si="7"/>
        <v>#NUM!</v>
      </c>
      <c r="W25" s="126" t="e">
        <f t="shared" si="7"/>
        <v>#NUM!</v>
      </c>
      <c r="X25" s="126" t="e">
        <f t="shared" si="7"/>
        <v>#NUM!</v>
      </c>
      <c r="Y25" s="127" t="e">
        <f t="shared" si="7"/>
        <v>#NUM!</v>
      </c>
      <c r="Z25" s="126" t="e">
        <f t="shared" si="7"/>
        <v>#NUM!</v>
      </c>
      <c r="AA25" s="126" t="e">
        <f t="shared" si="7"/>
        <v>#NUM!</v>
      </c>
      <c r="AB25" s="126" t="e">
        <f t="shared" si="7"/>
        <v>#NUM!</v>
      </c>
      <c r="AC25" s="126" t="e">
        <f t="shared" si="7"/>
        <v>#NUM!</v>
      </c>
      <c r="AD25" s="126" t="e">
        <f t="shared" si="7"/>
        <v>#NUM!</v>
      </c>
      <c r="AE25" s="126" t="e">
        <f t="shared" si="7"/>
        <v>#NUM!</v>
      </c>
      <c r="AF25" s="126" t="e">
        <f t="shared" si="7"/>
        <v>#NUM!</v>
      </c>
      <c r="AG25" s="126" t="e">
        <f t="shared" si="7"/>
        <v>#NUM!</v>
      </c>
      <c r="AH25" s="126" t="e">
        <f t="shared" si="7"/>
        <v>#NUM!</v>
      </c>
      <c r="AI25" s="126" t="e">
        <f t="shared" si="7"/>
        <v>#NUM!</v>
      </c>
    </row>
    <row r="26" spans="2:96" s="14" customFormat="1" ht="15" customHeight="1" x14ac:dyDescent="0.2">
      <c r="B26" s="49" t="s">
        <v>140</v>
      </c>
      <c r="D26" s="124" t="e">
        <f>'Op. &amp; Debt Serv.'!M66</f>
        <v>#NUM!</v>
      </c>
      <c r="E26" s="124" t="e">
        <f>$D26</f>
        <v>#NUM!</v>
      </c>
      <c r="F26" s="124" t="e">
        <f t="shared" si="7"/>
        <v>#NUM!</v>
      </c>
      <c r="G26" s="124" t="e">
        <f t="shared" si="7"/>
        <v>#NUM!</v>
      </c>
      <c r="H26" s="124" t="e">
        <f t="shared" si="7"/>
        <v>#NUM!</v>
      </c>
      <c r="I26" s="124" t="e">
        <f t="shared" si="7"/>
        <v>#NUM!</v>
      </c>
      <c r="J26" s="124" t="e">
        <f t="shared" si="7"/>
        <v>#NUM!</v>
      </c>
      <c r="K26" s="124" t="e">
        <f t="shared" si="7"/>
        <v>#NUM!</v>
      </c>
      <c r="L26" s="124" t="e">
        <f t="shared" si="7"/>
        <v>#NUM!</v>
      </c>
      <c r="M26" s="124" t="e">
        <f t="shared" si="7"/>
        <v>#NUM!</v>
      </c>
      <c r="N26" s="124" t="e">
        <f t="shared" si="7"/>
        <v>#NUM!</v>
      </c>
      <c r="O26" s="124" t="e">
        <f t="shared" si="7"/>
        <v>#NUM!</v>
      </c>
      <c r="P26" s="124" t="e">
        <f t="shared" si="7"/>
        <v>#NUM!</v>
      </c>
      <c r="Q26" s="124" t="e">
        <f t="shared" si="7"/>
        <v>#NUM!</v>
      </c>
      <c r="R26" s="124" t="e">
        <f t="shared" si="7"/>
        <v>#NUM!</v>
      </c>
      <c r="S26" s="124" t="e">
        <f t="shared" si="7"/>
        <v>#NUM!</v>
      </c>
      <c r="T26" s="124" t="e">
        <f t="shared" si="7"/>
        <v>#NUM!</v>
      </c>
      <c r="U26" s="124" t="e">
        <f t="shared" si="7"/>
        <v>#NUM!</v>
      </c>
      <c r="V26" s="124" t="e">
        <f t="shared" si="7"/>
        <v>#NUM!</v>
      </c>
      <c r="W26" s="124" t="e">
        <f t="shared" si="7"/>
        <v>#NUM!</v>
      </c>
      <c r="X26" s="124" t="e">
        <f t="shared" si="7"/>
        <v>#NUM!</v>
      </c>
      <c r="Y26" s="125" t="e">
        <f t="shared" si="7"/>
        <v>#NUM!</v>
      </c>
      <c r="Z26" s="124" t="e">
        <f t="shared" si="7"/>
        <v>#NUM!</v>
      </c>
      <c r="AA26" s="124" t="e">
        <f t="shared" si="7"/>
        <v>#NUM!</v>
      </c>
      <c r="AB26" s="124" t="e">
        <f t="shared" si="7"/>
        <v>#NUM!</v>
      </c>
      <c r="AC26" s="124" t="e">
        <f t="shared" si="7"/>
        <v>#NUM!</v>
      </c>
      <c r="AD26" s="124" t="e">
        <f t="shared" si="7"/>
        <v>#NUM!</v>
      </c>
      <c r="AE26" s="124" t="e">
        <f t="shared" si="7"/>
        <v>#NUM!</v>
      </c>
      <c r="AF26" s="124" t="e">
        <f t="shared" si="7"/>
        <v>#NUM!</v>
      </c>
      <c r="AG26" s="124" t="e">
        <f t="shared" si="7"/>
        <v>#NUM!</v>
      </c>
      <c r="AH26" s="124" t="e">
        <f t="shared" si="7"/>
        <v>#NUM!</v>
      </c>
      <c r="AI26" s="124" t="e">
        <f t="shared" si="7"/>
        <v>#NUM!</v>
      </c>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row>
    <row r="27" spans="2:96" s="13" customFormat="1" ht="15" customHeight="1" x14ac:dyDescent="0.2">
      <c r="B27" s="13" t="s">
        <v>141</v>
      </c>
      <c r="D27" s="122" t="e">
        <f t="shared" ref="D27:AI27" si="8">D22-D25-D26</f>
        <v>#NUM!</v>
      </c>
      <c r="E27" s="122" t="e">
        <f t="shared" si="8"/>
        <v>#NUM!</v>
      </c>
      <c r="F27" s="122" t="e">
        <f t="shared" si="8"/>
        <v>#NUM!</v>
      </c>
      <c r="G27" s="122" t="e">
        <f t="shared" si="8"/>
        <v>#NUM!</v>
      </c>
      <c r="H27" s="122" t="e">
        <f t="shared" si="8"/>
        <v>#NUM!</v>
      </c>
      <c r="I27" s="122" t="e">
        <f t="shared" si="8"/>
        <v>#NUM!</v>
      </c>
      <c r="J27" s="122" t="e">
        <f t="shared" si="8"/>
        <v>#NUM!</v>
      </c>
      <c r="K27" s="122" t="e">
        <f t="shared" si="8"/>
        <v>#NUM!</v>
      </c>
      <c r="L27" s="122" t="e">
        <f t="shared" si="8"/>
        <v>#NUM!</v>
      </c>
      <c r="M27" s="122" t="e">
        <f t="shared" si="8"/>
        <v>#NUM!</v>
      </c>
      <c r="N27" s="122" t="e">
        <f t="shared" si="8"/>
        <v>#NUM!</v>
      </c>
      <c r="O27" s="122" t="e">
        <f t="shared" si="8"/>
        <v>#NUM!</v>
      </c>
      <c r="P27" s="122" t="e">
        <f t="shared" si="8"/>
        <v>#NUM!</v>
      </c>
      <c r="Q27" s="122" t="e">
        <f t="shared" si="8"/>
        <v>#NUM!</v>
      </c>
      <c r="R27" s="122" t="e">
        <f t="shared" si="8"/>
        <v>#NUM!</v>
      </c>
      <c r="S27" s="122" t="e">
        <f t="shared" si="8"/>
        <v>#NUM!</v>
      </c>
      <c r="T27" s="122" t="e">
        <f t="shared" si="8"/>
        <v>#NUM!</v>
      </c>
      <c r="U27" s="122" t="e">
        <f t="shared" si="8"/>
        <v>#NUM!</v>
      </c>
      <c r="V27" s="122" t="e">
        <f t="shared" si="8"/>
        <v>#NUM!</v>
      </c>
      <c r="W27" s="122" t="e">
        <f t="shared" si="8"/>
        <v>#NUM!</v>
      </c>
      <c r="X27" s="122" t="e">
        <f t="shared" si="8"/>
        <v>#NUM!</v>
      </c>
      <c r="Y27" s="123" t="e">
        <f t="shared" si="8"/>
        <v>#NUM!</v>
      </c>
      <c r="Z27" s="122" t="e">
        <f t="shared" si="8"/>
        <v>#NUM!</v>
      </c>
      <c r="AA27" s="122" t="e">
        <f t="shared" si="8"/>
        <v>#NUM!</v>
      </c>
      <c r="AB27" s="122" t="e">
        <f t="shared" si="8"/>
        <v>#NUM!</v>
      </c>
      <c r="AC27" s="122" t="e">
        <f t="shared" si="8"/>
        <v>#NUM!</v>
      </c>
      <c r="AD27" s="122" t="e">
        <f t="shared" si="8"/>
        <v>#NUM!</v>
      </c>
      <c r="AE27" s="122" t="e">
        <f t="shared" si="8"/>
        <v>#NUM!</v>
      </c>
      <c r="AF27" s="122" t="e">
        <f t="shared" si="8"/>
        <v>#NUM!</v>
      </c>
      <c r="AG27" s="122" t="e">
        <f t="shared" si="8"/>
        <v>#NUM!</v>
      </c>
      <c r="AH27" s="122" t="e">
        <f t="shared" si="8"/>
        <v>#NUM!</v>
      </c>
      <c r="AI27" s="122" t="e">
        <f t="shared" si="8"/>
        <v>#NUM!</v>
      </c>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row>
    <row r="28" spans="2:96" s="13" customFormat="1" ht="15" customHeight="1" x14ac:dyDescent="0.2">
      <c r="D28" s="19"/>
      <c r="E28" s="19"/>
      <c r="F28" s="19"/>
      <c r="G28" s="19"/>
      <c r="H28" s="19"/>
      <c r="I28" s="19"/>
      <c r="J28" s="19"/>
      <c r="K28" s="19"/>
      <c r="L28" s="19"/>
      <c r="M28" s="19"/>
      <c r="N28" s="19"/>
      <c r="O28" s="19"/>
      <c r="P28" s="19"/>
      <c r="Q28" s="19"/>
      <c r="R28" s="19"/>
      <c r="S28" s="19"/>
      <c r="T28" s="19"/>
      <c r="U28" s="19"/>
      <c r="V28" s="19"/>
      <c r="W28" s="19"/>
      <c r="X28" s="19"/>
      <c r="Y28" s="48"/>
      <c r="Z28" s="19"/>
      <c r="AA28" s="19"/>
      <c r="AB28" s="19"/>
      <c r="AC28" s="19"/>
      <c r="AD28" s="19"/>
      <c r="AE28" s="19"/>
      <c r="AF28" s="19"/>
      <c r="AG28" s="19"/>
      <c r="AH28" s="19"/>
      <c r="AI28" s="19"/>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row>
    <row r="29" spans="2:96" ht="15" customHeight="1" x14ac:dyDescent="0.2">
      <c r="Y29" s="44"/>
    </row>
    <row r="30" spans="2:96" ht="15" customHeight="1" x14ac:dyDescent="0.2">
      <c r="B30" s="12" t="s">
        <v>142</v>
      </c>
      <c r="D30" s="102" t="e">
        <f>D22/D25</f>
        <v>#NUM!</v>
      </c>
      <c r="E30" s="102" t="e">
        <f t="shared" ref="E30:AI30" si="9">E22/E25</f>
        <v>#NUM!</v>
      </c>
      <c r="F30" s="102" t="e">
        <f t="shared" si="9"/>
        <v>#NUM!</v>
      </c>
      <c r="G30" s="102" t="e">
        <f t="shared" si="9"/>
        <v>#NUM!</v>
      </c>
      <c r="H30" s="102" t="e">
        <f t="shared" si="9"/>
        <v>#NUM!</v>
      </c>
      <c r="I30" s="102" t="e">
        <f t="shared" si="9"/>
        <v>#NUM!</v>
      </c>
      <c r="J30" s="102" t="e">
        <f t="shared" si="9"/>
        <v>#NUM!</v>
      </c>
      <c r="K30" s="102" t="e">
        <f t="shared" si="9"/>
        <v>#NUM!</v>
      </c>
      <c r="L30" s="102" t="e">
        <f t="shared" si="9"/>
        <v>#NUM!</v>
      </c>
      <c r="M30" s="102" t="e">
        <f t="shared" si="9"/>
        <v>#NUM!</v>
      </c>
      <c r="N30" s="102" t="e">
        <f t="shared" si="9"/>
        <v>#NUM!</v>
      </c>
      <c r="O30" s="102" t="e">
        <f t="shared" si="9"/>
        <v>#NUM!</v>
      </c>
      <c r="P30" s="102" t="e">
        <f t="shared" si="9"/>
        <v>#NUM!</v>
      </c>
      <c r="Q30" s="102" t="e">
        <f t="shared" si="9"/>
        <v>#NUM!</v>
      </c>
      <c r="R30" s="102" t="e">
        <f t="shared" si="9"/>
        <v>#NUM!</v>
      </c>
      <c r="S30" s="102" t="e">
        <f t="shared" si="9"/>
        <v>#NUM!</v>
      </c>
      <c r="T30" s="102" t="e">
        <f t="shared" si="9"/>
        <v>#NUM!</v>
      </c>
      <c r="U30" s="102" t="e">
        <f t="shared" si="9"/>
        <v>#NUM!</v>
      </c>
      <c r="V30" s="102" t="e">
        <f t="shared" si="9"/>
        <v>#NUM!</v>
      </c>
      <c r="W30" s="102" t="e">
        <f t="shared" si="9"/>
        <v>#NUM!</v>
      </c>
      <c r="X30" s="102" t="e">
        <f t="shared" si="9"/>
        <v>#NUM!</v>
      </c>
      <c r="Y30" s="103" t="e">
        <f t="shared" si="9"/>
        <v>#NUM!</v>
      </c>
      <c r="Z30" s="102" t="e">
        <f t="shared" si="9"/>
        <v>#NUM!</v>
      </c>
      <c r="AA30" s="102" t="e">
        <f t="shared" si="9"/>
        <v>#NUM!</v>
      </c>
      <c r="AB30" s="102" t="e">
        <f t="shared" si="9"/>
        <v>#NUM!</v>
      </c>
      <c r="AC30" s="102" t="e">
        <f t="shared" si="9"/>
        <v>#NUM!</v>
      </c>
      <c r="AD30" s="102" t="e">
        <f t="shared" si="9"/>
        <v>#NUM!</v>
      </c>
      <c r="AE30" s="102" t="e">
        <f t="shared" si="9"/>
        <v>#NUM!</v>
      </c>
      <c r="AF30" s="102" t="e">
        <f t="shared" si="9"/>
        <v>#NUM!</v>
      </c>
      <c r="AG30" s="102" t="e">
        <f t="shared" si="9"/>
        <v>#NUM!</v>
      </c>
      <c r="AH30" s="102" t="e">
        <f t="shared" si="9"/>
        <v>#NUM!</v>
      </c>
      <c r="AI30" s="102" t="e">
        <f t="shared" si="9"/>
        <v>#NUM!</v>
      </c>
    </row>
    <row r="31" spans="2:96" ht="15" customHeight="1" x14ac:dyDescent="0.2">
      <c r="B31" s="12" t="s">
        <v>143</v>
      </c>
      <c r="D31" s="133" t="e">
        <f>D22/(D25+D26)</f>
        <v>#NUM!</v>
      </c>
      <c r="E31" s="133" t="e">
        <f t="shared" ref="E31:AI31" si="10">E22/(E25+E26)</f>
        <v>#NUM!</v>
      </c>
      <c r="F31" s="133" t="e">
        <f t="shared" si="10"/>
        <v>#NUM!</v>
      </c>
      <c r="G31" s="133" t="e">
        <f t="shared" si="10"/>
        <v>#NUM!</v>
      </c>
      <c r="H31" s="133" t="e">
        <f t="shared" si="10"/>
        <v>#NUM!</v>
      </c>
      <c r="I31" s="133" t="e">
        <f t="shared" si="10"/>
        <v>#NUM!</v>
      </c>
      <c r="J31" s="133" t="e">
        <f t="shared" si="10"/>
        <v>#NUM!</v>
      </c>
      <c r="K31" s="133" t="e">
        <f t="shared" si="10"/>
        <v>#NUM!</v>
      </c>
      <c r="L31" s="133" t="e">
        <f t="shared" si="10"/>
        <v>#NUM!</v>
      </c>
      <c r="M31" s="133" t="e">
        <f t="shared" si="10"/>
        <v>#NUM!</v>
      </c>
      <c r="N31" s="133" t="e">
        <f t="shared" si="10"/>
        <v>#NUM!</v>
      </c>
      <c r="O31" s="133" t="e">
        <f t="shared" si="10"/>
        <v>#NUM!</v>
      </c>
      <c r="P31" s="133" t="e">
        <f t="shared" si="10"/>
        <v>#NUM!</v>
      </c>
      <c r="Q31" s="133" t="e">
        <f t="shared" si="10"/>
        <v>#NUM!</v>
      </c>
      <c r="R31" s="133" t="e">
        <f t="shared" si="10"/>
        <v>#NUM!</v>
      </c>
      <c r="S31" s="133" t="e">
        <f t="shared" si="10"/>
        <v>#NUM!</v>
      </c>
      <c r="T31" s="133" t="e">
        <f t="shared" si="10"/>
        <v>#NUM!</v>
      </c>
      <c r="U31" s="133" t="e">
        <f t="shared" si="10"/>
        <v>#NUM!</v>
      </c>
      <c r="V31" s="133" t="e">
        <f t="shared" si="10"/>
        <v>#NUM!</v>
      </c>
      <c r="W31" s="133" t="e">
        <f t="shared" si="10"/>
        <v>#NUM!</v>
      </c>
      <c r="X31" s="133" t="e">
        <f t="shared" si="10"/>
        <v>#NUM!</v>
      </c>
      <c r="Y31" s="134" t="e">
        <f t="shared" si="10"/>
        <v>#NUM!</v>
      </c>
      <c r="Z31" s="133" t="e">
        <f t="shared" si="10"/>
        <v>#NUM!</v>
      </c>
      <c r="AA31" s="133" t="e">
        <f t="shared" si="10"/>
        <v>#NUM!</v>
      </c>
      <c r="AB31" s="133" t="e">
        <f t="shared" si="10"/>
        <v>#NUM!</v>
      </c>
      <c r="AC31" s="133" t="e">
        <f t="shared" si="10"/>
        <v>#NUM!</v>
      </c>
      <c r="AD31" s="133" t="e">
        <f t="shared" si="10"/>
        <v>#NUM!</v>
      </c>
      <c r="AE31" s="133" t="e">
        <f t="shared" si="10"/>
        <v>#NUM!</v>
      </c>
      <c r="AF31" s="133" t="e">
        <f t="shared" si="10"/>
        <v>#NUM!</v>
      </c>
      <c r="AG31" s="133" t="e">
        <f t="shared" si="10"/>
        <v>#NUM!</v>
      </c>
      <c r="AH31" s="133" t="e">
        <f t="shared" si="10"/>
        <v>#NUM!</v>
      </c>
      <c r="AI31" s="133" t="e">
        <f t="shared" si="10"/>
        <v>#NUM!</v>
      </c>
    </row>
    <row r="32" spans="2:96" s="7" customFormat="1" ht="15" customHeight="1" x14ac:dyDescent="0.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row>
    <row r="33" spans="2:96" s="7" customFormat="1" ht="15" customHeight="1" x14ac:dyDescent="0.2">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row>
    <row r="34" spans="2:96" s="7" customFormat="1" ht="15" customHeight="1" x14ac:dyDescent="0.2">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row>
    <row r="35" spans="2:96" s="7" customFormat="1" ht="15" customHeight="1" x14ac:dyDescent="0.2">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row>
    <row r="36" spans="2:96" s="7" customFormat="1" ht="15" customHeight="1" x14ac:dyDescent="0.2">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row>
    <row r="37" spans="2:96" ht="15" customHeight="1" x14ac:dyDescent="0.2">
      <c r="E37" s="11"/>
      <c r="F37" s="10"/>
      <c r="G37" s="10"/>
      <c r="H37" s="10"/>
      <c r="I37" s="10"/>
      <c r="J37" s="10"/>
      <c r="K37" s="10"/>
      <c r="L37" s="10"/>
      <c r="M37" s="10"/>
      <c r="N37" s="10"/>
    </row>
    <row r="39" spans="2:96" s="7" customFormat="1" ht="15" customHeight="1" x14ac:dyDescent="0.2">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row>
    <row r="40" spans="2:96" s="7" customFormat="1" ht="15" customHeight="1" x14ac:dyDescent="0.2">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row>
    <row r="41" spans="2:96" s="7" customFormat="1" ht="15" customHeight="1" x14ac:dyDescent="0.2">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row>
    <row r="42" spans="2:96" s="7" customFormat="1" ht="15" customHeight="1" x14ac:dyDescent="0.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row>
    <row r="43" spans="2:96" s="7" customFormat="1" ht="15" customHeight="1" x14ac:dyDescent="0.2">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row>
    <row r="44" spans="2:96" s="7" customFormat="1" ht="15" customHeight="1" x14ac:dyDescent="0.2">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row>
    <row r="45" spans="2:96" s="7" customFormat="1" ht="15" customHeight="1" x14ac:dyDescent="0.2">
      <c r="B45" s="17"/>
      <c r="C45" s="17"/>
      <c r="D45" s="17"/>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row>
    <row r="46" spans="2:96" s="7" customFormat="1" ht="15" customHeight="1" x14ac:dyDescent="0.2">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row>
    <row r="47" spans="2:96" s="7" customFormat="1" ht="15" customHeight="1" x14ac:dyDescent="0.2">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row>
    <row r="48" spans="2:96" s="7" customFormat="1" ht="15" customHeight="1" x14ac:dyDescent="0.2">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row>
    <row r="49" spans="5:96" s="7" customFormat="1" ht="15" customHeight="1" x14ac:dyDescent="0.2">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row>
    <row r="50" spans="5:96" s="7" customFormat="1" ht="15" customHeight="1" x14ac:dyDescent="0.2">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row>
    <row r="51" spans="5:96" ht="15" customHeight="1" x14ac:dyDescent="0.2">
      <c r="E51" s="10"/>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row>
    <row r="52" spans="5:96" ht="15" customHeight="1" x14ac:dyDescent="0.2">
      <c r="E52" s="10"/>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row>
    <row r="53" spans="5:96" ht="15" customHeight="1" x14ac:dyDescent="0.2">
      <c r="E53" s="10"/>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row>
    <row r="54" spans="5:96" s="7" customFormat="1" ht="15" customHeight="1" x14ac:dyDescent="0.2">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row>
    <row r="55" spans="5:96" s="7" customFormat="1" ht="15" customHeight="1" x14ac:dyDescent="0.2">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row>
    <row r="56" spans="5:96" s="7" customFormat="1" ht="15" customHeight="1" x14ac:dyDescent="0.2">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row>
    <row r="57" spans="5:96" s="7" customFormat="1" ht="15" customHeight="1" x14ac:dyDescent="0.2">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row>
    <row r="58" spans="5:96" s="7" customFormat="1" ht="15" customHeight="1" x14ac:dyDescent="0.2">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row>
    <row r="59" spans="5:96" s="7" customFormat="1" ht="15" customHeight="1" x14ac:dyDescent="0.2">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row>
    <row r="60" spans="5:96" s="7" customFormat="1" ht="15" customHeight="1" x14ac:dyDescent="0.2">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row>
    <row r="62" spans="5:96" s="7" customFormat="1" ht="15" customHeight="1" x14ac:dyDescent="0.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row>
    <row r="63" spans="5:96" s="7" customFormat="1" ht="15" customHeight="1" x14ac:dyDescent="0.2">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row>
    <row r="64" spans="5:96" s="7" customFormat="1" ht="15" customHeight="1" x14ac:dyDescent="0.2">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row>
    <row r="65" spans="5:96" s="7" customFormat="1" ht="15" customHeight="1" x14ac:dyDescent="0.2">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row>
    <row r="66" spans="5:96" s="7" customFormat="1" ht="15" customHeight="1" x14ac:dyDescent="0.2">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row>
    <row r="69" spans="5:96" s="7" customFormat="1" ht="15" customHeight="1" x14ac:dyDescent="0.2">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row>
    <row r="70" spans="5:96" s="7" customFormat="1" ht="15" customHeight="1" x14ac:dyDescent="0.2">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row>
    <row r="71" spans="5:96" ht="15" customHeight="1" x14ac:dyDescent="0.2">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row>
    <row r="72" spans="5:96" s="7" customFormat="1" ht="15" customHeight="1" x14ac:dyDescent="0.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row>
    <row r="73" spans="5:96" ht="15" customHeight="1" x14ac:dyDescent="0.2">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row>
    <row r="75" spans="5:96" customFormat="1" ht="15" customHeight="1" x14ac:dyDescent="0.2">
      <c r="F75" s="18"/>
    </row>
  </sheetData>
  <sheetProtection algorithmName="SHA-512" hashValue="PbDiiDqcoeG5KoZewi9PGMxSidmD8vqt0q5lZ2y8uc5aM2dIReEcdmSQoNvx9d/aNVfZtEcc3Cs/elDl03amlw==" saltValue="ahkZvyVqx5sIjKpCQQ0DFQ==" spinCount="100000" sheet="1" objects="1" scenarios="1" formatColumns="0" formatRows="0"/>
  <conditionalFormatting sqref="D27:AI27">
    <cfRule type="cellIs" dxfId="3" priority="1" operator="lessThan">
      <formula>0</formula>
    </cfRule>
  </conditionalFormatting>
  <conditionalFormatting sqref="D30:AI31">
    <cfRule type="cellIs" dxfId="2" priority="2" operator="between">
      <formula>1.149</formula>
      <formula>1.5</formula>
    </cfRule>
    <cfRule type="cellIs" dxfId="1" priority="3" operator="between">
      <formula>1.0001</formula>
      <formula>1.14</formula>
    </cfRule>
    <cfRule type="cellIs" dxfId="0" priority="4" operator="lessThan">
      <formula>1</formula>
    </cfRule>
  </conditionalFormatting>
  <printOptions horizontalCentered="1" verticalCentered="1" gridLines="1" gridLinesSet="0"/>
  <pageMargins left="0.25" right="0.25" top="1" bottom="1" header="0.5" footer="0.5"/>
  <pageSetup scale="60" fitToWidth="2" orientation="landscape" r:id="rId1"/>
  <headerFooter alignWithMargins="0">
    <oddHeader xml:space="preserve">&amp;C&amp;"Arial,Bold"Buckman Heights Apartments&amp;R&amp;D
&amp;T
</oddHeader>
    <oddFooter>&amp;C_x000D_&amp;1#&amp;"Calibri"&amp;10&amp;K000000 Level 3 - Restricted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92E41-AEEA-478E-A3CF-8A1674675F62}">
  <sheetPr>
    <tabColor rgb="FF92D050"/>
    <pageSetUpPr fitToPage="1"/>
  </sheetPr>
  <dimension ref="A1:I47"/>
  <sheetViews>
    <sheetView view="pageBreakPreview" topLeftCell="A17" zoomScaleNormal="100" zoomScaleSheetLayoutView="100" workbookViewId="0">
      <selection activeCell="A47" sqref="A47:I47"/>
    </sheetView>
  </sheetViews>
  <sheetFormatPr defaultRowHeight="15" x14ac:dyDescent="0.25"/>
  <cols>
    <col min="1" max="1" width="17.85546875" style="163" bestFit="1" customWidth="1"/>
    <col min="2" max="2" width="11.85546875" style="163" bestFit="1" customWidth="1"/>
    <col min="3" max="5" width="13" style="163" bestFit="1" customWidth="1"/>
    <col min="6" max="9" width="11.7109375" style="163" bestFit="1" customWidth="1"/>
    <col min="10" max="16384" width="9.140625" style="163"/>
  </cols>
  <sheetData>
    <row r="1" spans="1:9" x14ac:dyDescent="0.25">
      <c r="A1" s="160"/>
      <c r="B1" s="161"/>
      <c r="C1" s="161"/>
      <c r="D1" s="161"/>
      <c r="E1" s="162"/>
      <c r="F1" s="161"/>
      <c r="G1" s="161"/>
      <c r="H1" s="161"/>
      <c r="I1" s="161"/>
    </row>
    <row r="2" spans="1:9" x14ac:dyDescent="0.25">
      <c r="A2" s="160"/>
      <c r="B2" s="161"/>
      <c r="C2" s="161"/>
      <c r="D2" s="161"/>
      <c r="E2" s="162"/>
      <c r="F2" s="161"/>
      <c r="G2" s="161"/>
      <c r="H2" s="161"/>
      <c r="I2" s="161"/>
    </row>
    <row r="3" spans="1:9" ht="37.9" customHeight="1" x14ac:dyDescent="0.3">
      <c r="A3" s="267" t="s">
        <v>239</v>
      </c>
      <c r="B3" s="268"/>
      <c r="C3" s="268"/>
      <c r="D3" s="268"/>
      <c r="E3" s="268"/>
      <c r="F3" s="268"/>
      <c r="G3" s="268"/>
      <c r="H3" s="268"/>
      <c r="I3" s="268"/>
    </row>
    <row r="4" spans="1:9" x14ac:dyDescent="0.25">
      <c r="A4" s="164"/>
      <c r="B4" s="161"/>
      <c r="C4" s="161"/>
      <c r="D4" s="161"/>
      <c r="E4" s="161"/>
      <c r="F4" s="161"/>
      <c r="G4" s="161"/>
      <c r="H4" s="161"/>
      <c r="I4" s="161"/>
    </row>
    <row r="5" spans="1:9" x14ac:dyDescent="0.25">
      <c r="A5" s="269" t="s">
        <v>153</v>
      </c>
      <c r="B5" s="269"/>
      <c r="C5" s="269"/>
      <c r="D5" s="269"/>
      <c r="E5" s="269"/>
      <c r="F5" s="269"/>
      <c r="G5" s="269"/>
      <c r="H5" s="269"/>
      <c r="I5" s="269"/>
    </row>
    <row r="6" spans="1:9" x14ac:dyDescent="0.25">
      <c r="A6" s="270"/>
      <c r="B6" s="270"/>
      <c r="C6" s="270"/>
      <c r="D6" s="270"/>
      <c r="E6" s="270"/>
      <c r="F6" s="270"/>
      <c r="G6" s="270"/>
      <c r="H6" s="270"/>
      <c r="I6" s="270"/>
    </row>
    <row r="7" spans="1:9" x14ac:dyDescent="0.25">
      <c r="A7" s="165"/>
      <c r="B7" s="165"/>
      <c r="C7" s="165"/>
      <c r="D7" s="165"/>
      <c r="E7" s="165"/>
      <c r="F7" s="165"/>
      <c r="G7" s="165"/>
      <c r="H7" s="165"/>
      <c r="I7" s="165"/>
    </row>
    <row r="8" spans="1:9" x14ac:dyDescent="0.25">
      <c r="A8" s="271"/>
      <c r="B8" s="271"/>
      <c r="C8" s="271"/>
      <c r="D8" s="271"/>
      <c r="E8" s="271"/>
      <c r="F8" s="271"/>
      <c r="G8" s="271"/>
      <c r="H8" s="271"/>
      <c r="I8" s="271"/>
    </row>
    <row r="9" spans="1:9" x14ac:dyDescent="0.25">
      <c r="A9" s="171"/>
      <c r="B9" s="171"/>
      <c r="C9" s="171"/>
      <c r="D9" s="171"/>
      <c r="E9" s="171"/>
      <c r="F9" s="171"/>
      <c r="G9" s="171"/>
      <c r="H9" s="171"/>
      <c r="I9" s="171"/>
    </row>
    <row r="10" spans="1:9" x14ac:dyDescent="0.25">
      <c r="A10" s="189" t="s">
        <v>154</v>
      </c>
      <c r="B10" s="166" t="s">
        <v>191</v>
      </c>
      <c r="C10" s="166" t="s">
        <v>192</v>
      </c>
      <c r="D10" s="166" t="s">
        <v>193</v>
      </c>
      <c r="E10" s="166" t="s">
        <v>194</v>
      </c>
      <c r="F10" s="166" t="s">
        <v>195</v>
      </c>
      <c r="G10" s="166" t="s">
        <v>196</v>
      </c>
      <c r="H10" s="166" t="s">
        <v>197</v>
      </c>
      <c r="I10" s="166" t="s">
        <v>198</v>
      </c>
    </row>
    <row r="11" spans="1:9" x14ac:dyDescent="0.25">
      <c r="A11" s="167" t="s">
        <v>155</v>
      </c>
      <c r="B11" s="188">
        <v>67950</v>
      </c>
      <c r="C11" s="188">
        <v>77650</v>
      </c>
      <c r="D11" s="188">
        <v>87350</v>
      </c>
      <c r="E11" s="188">
        <v>97100</v>
      </c>
      <c r="F11" s="188">
        <v>104850</v>
      </c>
      <c r="G11" s="188">
        <v>112600</v>
      </c>
      <c r="H11" s="188">
        <v>120400</v>
      </c>
      <c r="I11" s="188">
        <v>128150</v>
      </c>
    </row>
    <row r="12" spans="1:9" x14ac:dyDescent="0.25">
      <c r="A12" s="172" t="s">
        <v>156</v>
      </c>
      <c r="B12" s="187">
        <v>90700</v>
      </c>
      <c r="C12" s="187">
        <v>103700</v>
      </c>
      <c r="D12" s="187">
        <v>116650</v>
      </c>
      <c r="E12" s="187">
        <v>129600</v>
      </c>
      <c r="F12" s="187">
        <v>139950</v>
      </c>
      <c r="G12" s="187">
        <v>150350</v>
      </c>
      <c r="H12" s="187">
        <v>160700</v>
      </c>
      <c r="I12" s="187">
        <v>171050</v>
      </c>
    </row>
    <row r="13" spans="1:9" x14ac:dyDescent="0.25">
      <c r="A13" s="167" t="s">
        <v>157</v>
      </c>
      <c r="B13" s="170">
        <v>99100</v>
      </c>
      <c r="C13" s="170">
        <v>113300</v>
      </c>
      <c r="D13" s="170">
        <v>127450</v>
      </c>
      <c r="E13" s="170">
        <v>141600</v>
      </c>
      <c r="F13" s="188">
        <v>152950</v>
      </c>
      <c r="G13" s="188">
        <v>164250</v>
      </c>
      <c r="H13" s="188">
        <v>175600</v>
      </c>
      <c r="I13" s="188">
        <v>186900</v>
      </c>
    </row>
    <row r="14" spans="1:9" x14ac:dyDescent="0.25">
      <c r="A14" s="172" t="s">
        <v>158</v>
      </c>
      <c r="B14" s="187">
        <v>77550</v>
      </c>
      <c r="C14" s="187">
        <v>88600</v>
      </c>
      <c r="D14" s="187">
        <v>99700</v>
      </c>
      <c r="E14" s="187">
        <v>110750</v>
      </c>
      <c r="F14" s="187">
        <v>119600</v>
      </c>
      <c r="G14" s="187">
        <v>128500</v>
      </c>
      <c r="H14" s="187">
        <v>137350</v>
      </c>
      <c r="I14" s="187">
        <v>146200</v>
      </c>
    </row>
    <row r="15" spans="1:9" x14ac:dyDescent="0.25">
      <c r="A15" s="167" t="s">
        <v>159</v>
      </c>
      <c r="B15" s="170">
        <v>99100</v>
      </c>
      <c r="C15" s="170">
        <v>113300</v>
      </c>
      <c r="D15" s="170">
        <v>127450</v>
      </c>
      <c r="E15" s="170">
        <v>141600</v>
      </c>
      <c r="F15" s="188">
        <v>152950</v>
      </c>
      <c r="G15" s="188">
        <v>164250</v>
      </c>
      <c r="H15" s="188">
        <v>175600</v>
      </c>
      <c r="I15" s="188">
        <v>186900</v>
      </c>
    </row>
    <row r="16" spans="1:9" x14ac:dyDescent="0.25">
      <c r="A16" s="168" t="s">
        <v>160</v>
      </c>
      <c r="B16" s="187">
        <v>67950</v>
      </c>
      <c r="C16" s="187">
        <v>77650</v>
      </c>
      <c r="D16" s="187">
        <v>87350</v>
      </c>
      <c r="E16" s="187">
        <v>97100</v>
      </c>
      <c r="F16" s="187">
        <v>104850</v>
      </c>
      <c r="G16" s="187">
        <v>112600</v>
      </c>
      <c r="H16" s="187">
        <v>120400</v>
      </c>
      <c r="I16" s="187">
        <v>128150</v>
      </c>
    </row>
    <row r="17" spans="1:9" x14ac:dyDescent="0.25">
      <c r="A17" s="167" t="s">
        <v>161</v>
      </c>
      <c r="B17" s="188">
        <v>70200</v>
      </c>
      <c r="C17" s="188">
        <v>80250</v>
      </c>
      <c r="D17" s="188">
        <v>90300</v>
      </c>
      <c r="E17" s="188">
        <v>100300</v>
      </c>
      <c r="F17" s="188">
        <v>108350</v>
      </c>
      <c r="G17" s="188">
        <v>116350</v>
      </c>
      <c r="H17" s="188">
        <v>124400</v>
      </c>
      <c r="I17" s="188">
        <v>132400</v>
      </c>
    </row>
    <row r="18" spans="1:9" x14ac:dyDescent="0.25">
      <c r="A18" s="172" t="s">
        <v>162</v>
      </c>
      <c r="B18" s="187">
        <v>67950</v>
      </c>
      <c r="C18" s="187">
        <v>77650</v>
      </c>
      <c r="D18" s="187">
        <v>87350</v>
      </c>
      <c r="E18" s="187">
        <v>97100</v>
      </c>
      <c r="F18" s="187">
        <v>104850</v>
      </c>
      <c r="G18" s="187">
        <v>112600</v>
      </c>
      <c r="H18" s="187">
        <v>120400</v>
      </c>
      <c r="I18" s="187">
        <v>128150</v>
      </c>
    </row>
    <row r="19" spans="1:9" x14ac:dyDescent="0.25">
      <c r="A19" s="167" t="s">
        <v>163</v>
      </c>
      <c r="B19" s="188">
        <v>87950</v>
      </c>
      <c r="C19" s="188">
        <v>100500</v>
      </c>
      <c r="D19" s="188">
        <v>113100</v>
      </c>
      <c r="E19" s="188">
        <v>125650</v>
      </c>
      <c r="F19" s="188">
        <v>135700</v>
      </c>
      <c r="G19" s="188">
        <v>145750</v>
      </c>
      <c r="H19" s="188">
        <v>155800</v>
      </c>
      <c r="I19" s="188">
        <v>165850</v>
      </c>
    </row>
    <row r="20" spans="1:9" x14ac:dyDescent="0.25">
      <c r="A20" s="172" t="s">
        <v>164</v>
      </c>
      <c r="B20" s="187">
        <v>67950</v>
      </c>
      <c r="C20" s="187">
        <v>77650</v>
      </c>
      <c r="D20" s="187">
        <v>87350</v>
      </c>
      <c r="E20" s="187">
        <v>97100</v>
      </c>
      <c r="F20" s="187">
        <v>104850</v>
      </c>
      <c r="G20" s="187">
        <v>112600</v>
      </c>
      <c r="H20" s="187">
        <v>120400</v>
      </c>
      <c r="I20" s="187">
        <v>128150</v>
      </c>
    </row>
    <row r="21" spans="1:9" x14ac:dyDescent="0.25">
      <c r="A21" s="167" t="s">
        <v>165</v>
      </c>
      <c r="B21" s="170">
        <v>67950</v>
      </c>
      <c r="C21" s="170">
        <v>77650</v>
      </c>
      <c r="D21" s="170">
        <v>87350</v>
      </c>
      <c r="E21" s="170">
        <v>97100</v>
      </c>
      <c r="F21" s="170">
        <v>104850</v>
      </c>
      <c r="G21" s="170">
        <v>112600</v>
      </c>
      <c r="H21" s="170">
        <v>120400</v>
      </c>
      <c r="I21" s="170">
        <v>128150</v>
      </c>
    </row>
    <row r="22" spans="1:9" x14ac:dyDescent="0.25">
      <c r="A22" s="172" t="s">
        <v>166</v>
      </c>
      <c r="B22" s="187">
        <v>67950</v>
      </c>
      <c r="C22" s="187">
        <v>77650</v>
      </c>
      <c r="D22" s="187">
        <v>87350</v>
      </c>
      <c r="E22" s="187">
        <v>97100</v>
      </c>
      <c r="F22" s="187">
        <v>104850</v>
      </c>
      <c r="G22" s="187">
        <v>112600</v>
      </c>
      <c r="H22" s="187">
        <v>120400</v>
      </c>
      <c r="I22" s="187">
        <v>128150</v>
      </c>
    </row>
    <row r="23" spans="1:9" x14ac:dyDescent="0.25">
      <c r="A23" s="167" t="s">
        <v>167</v>
      </c>
      <c r="B23" s="188">
        <v>67950</v>
      </c>
      <c r="C23" s="188">
        <v>77650</v>
      </c>
      <c r="D23" s="188">
        <v>87350</v>
      </c>
      <c r="E23" s="188">
        <v>97100</v>
      </c>
      <c r="F23" s="188">
        <v>104850</v>
      </c>
      <c r="G23" s="188">
        <v>112600</v>
      </c>
      <c r="H23" s="188">
        <v>120400</v>
      </c>
      <c r="I23" s="188">
        <v>128150</v>
      </c>
    </row>
    <row r="24" spans="1:9" s="169" customFormat="1" x14ac:dyDescent="0.25">
      <c r="A24" s="168" t="s">
        <v>168</v>
      </c>
      <c r="B24" s="187">
        <v>82250</v>
      </c>
      <c r="C24" s="187">
        <v>94000</v>
      </c>
      <c r="D24" s="187">
        <v>105750</v>
      </c>
      <c r="E24" s="187">
        <v>117500</v>
      </c>
      <c r="F24" s="187">
        <v>126900</v>
      </c>
      <c r="G24" s="187">
        <v>136300</v>
      </c>
      <c r="H24" s="187">
        <v>145700</v>
      </c>
      <c r="I24" s="187">
        <v>155050</v>
      </c>
    </row>
    <row r="25" spans="1:9" x14ac:dyDescent="0.25">
      <c r="A25" s="167" t="s">
        <v>169</v>
      </c>
      <c r="B25" s="188">
        <v>73750</v>
      </c>
      <c r="C25" s="188">
        <v>84300</v>
      </c>
      <c r="D25" s="188">
        <v>94800</v>
      </c>
      <c r="E25" s="188">
        <v>105350</v>
      </c>
      <c r="F25" s="188">
        <v>113800</v>
      </c>
      <c r="G25" s="188">
        <v>122200</v>
      </c>
      <c r="H25" s="188">
        <v>130650</v>
      </c>
      <c r="I25" s="188">
        <v>139100</v>
      </c>
    </row>
    <row r="26" spans="1:9" s="169" customFormat="1" x14ac:dyDescent="0.25">
      <c r="A26" s="168" t="s">
        <v>170</v>
      </c>
      <c r="B26" s="187">
        <v>68050</v>
      </c>
      <c r="C26" s="187">
        <v>77750</v>
      </c>
      <c r="D26" s="187">
        <v>87500</v>
      </c>
      <c r="E26" s="187">
        <v>97200</v>
      </c>
      <c r="F26" s="187">
        <v>105000</v>
      </c>
      <c r="G26" s="187">
        <v>112750</v>
      </c>
      <c r="H26" s="187">
        <v>120550</v>
      </c>
      <c r="I26" s="187">
        <v>128300</v>
      </c>
    </row>
    <row r="27" spans="1:9" x14ac:dyDescent="0.25">
      <c r="A27" s="167" t="s">
        <v>171</v>
      </c>
      <c r="B27" s="188">
        <v>67950</v>
      </c>
      <c r="C27" s="188">
        <v>77650</v>
      </c>
      <c r="D27" s="188">
        <v>87350</v>
      </c>
      <c r="E27" s="188">
        <v>97100</v>
      </c>
      <c r="F27" s="188">
        <v>104850</v>
      </c>
      <c r="G27" s="188">
        <v>112600</v>
      </c>
      <c r="H27" s="188">
        <v>120400</v>
      </c>
      <c r="I27" s="188">
        <v>128150</v>
      </c>
    </row>
    <row r="28" spans="1:9" s="169" customFormat="1" x14ac:dyDescent="0.25">
      <c r="A28" s="168" t="s">
        <v>172</v>
      </c>
      <c r="B28" s="187">
        <v>67950</v>
      </c>
      <c r="C28" s="187">
        <v>77650</v>
      </c>
      <c r="D28" s="187">
        <v>87350</v>
      </c>
      <c r="E28" s="187">
        <v>97100</v>
      </c>
      <c r="F28" s="187">
        <v>104850</v>
      </c>
      <c r="G28" s="187">
        <v>112600</v>
      </c>
      <c r="H28" s="187">
        <v>120400</v>
      </c>
      <c r="I28" s="187">
        <v>128150</v>
      </c>
    </row>
    <row r="29" spans="1:9" x14ac:dyDescent="0.25">
      <c r="A29" s="167" t="s">
        <v>173</v>
      </c>
      <c r="B29" s="188">
        <v>67950</v>
      </c>
      <c r="C29" s="188">
        <v>77650</v>
      </c>
      <c r="D29" s="188">
        <v>87350</v>
      </c>
      <c r="E29" s="188">
        <v>97100</v>
      </c>
      <c r="F29" s="188">
        <v>104850</v>
      </c>
      <c r="G29" s="188">
        <v>112600</v>
      </c>
      <c r="H29" s="188">
        <v>120400</v>
      </c>
      <c r="I29" s="188">
        <v>128150</v>
      </c>
    </row>
    <row r="30" spans="1:9" s="169" customFormat="1" x14ac:dyDescent="0.25">
      <c r="A30" s="168" t="s">
        <v>174</v>
      </c>
      <c r="B30" s="187">
        <v>74850</v>
      </c>
      <c r="C30" s="187">
        <v>85550</v>
      </c>
      <c r="D30" s="187">
        <v>96250</v>
      </c>
      <c r="E30" s="187">
        <v>106900</v>
      </c>
      <c r="F30" s="187">
        <v>115450</v>
      </c>
      <c r="G30" s="187">
        <v>124050</v>
      </c>
      <c r="H30" s="187">
        <v>132600</v>
      </c>
      <c r="I30" s="187">
        <v>141150</v>
      </c>
    </row>
    <row r="31" spans="1:9" x14ac:dyDescent="0.25">
      <c r="A31" s="167" t="s">
        <v>175</v>
      </c>
      <c r="B31" s="188">
        <v>67950</v>
      </c>
      <c r="C31" s="188">
        <v>77650</v>
      </c>
      <c r="D31" s="188">
        <v>87350</v>
      </c>
      <c r="E31" s="188">
        <v>97100</v>
      </c>
      <c r="F31" s="188">
        <v>104850</v>
      </c>
      <c r="G31" s="188">
        <v>112600</v>
      </c>
      <c r="H31" s="188">
        <v>120400</v>
      </c>
      <c r="I31" s="188">
        <v>128150</v>
      </c>
    </row>
    <row r="32" spans="1:9" s="169" customFormat="1" x14ac:dyDescent="0.25">
      <c r="A32" s="168" t="s">
        <v>176</v>
      </c>
      <c r="B32" s="187">
        <v>71300</v>
      </c>
      <c r="C32" s="187">
        <v>81500</v>
      </c>
      <c r="D32" s="187">
        <v>91700</v>
      </c>
      <c r="E32" s="187">
        <v>101900</v>
      </c>
      <c r="F32" s="187">
        <v>110050</v>
      </c>
      <c r="G32" s="187">
        <v>118200</v>
      </c>
      <c r="H32" s="187">
        <v>126350</v>
      </c>
      <c r="I32" s="187">
        <v>134500</v>
      </c>
    </row>
    <row r="33" spans="1:9" x14ac:dyDescent="0.25">
      <c r="A33" s="167" t="s">
        <v>177</v>
      </c>
      <c r="B33" s="188">
        <v>67950</v>
      </c>
      <c r="C33" s="188">
        <v>77650</v>
      </c>
      <c r="D33" s="188">
        <v>87350</v>
      </c>
      <c r="E33" s="188">
        <v>97100</v>
      </c>
      <c r="F33" s="188">
        <v>104850</v>
      </c>
      <c r="G33" s="188">
        <v>112600</v>
      </c>
      <c r="H33" s="188">
        <v>120400</v>
      </c>
      <c r="I33" s="188">
        <v>128150</v>
      </c>
    </row>
    <row r="34" spans="1:9" s="169" customFormat="1" x14ac:dyDescent="0.25">
      <c r="A34" s="168" t="s">
        <v>178</v>
      </c>
      <c r="B34" s="187">
        <v>76700</v>
      </c>
      <c r="C34" s="187">
        <v>87650</v>
      </c>
      <c r="D34" s="187">
        <v>98600</v>
      </c>
      <c r="E34" s="187">
        <v>109550</v>
      </c>
      <c r="F34" s="187">
        <v>118300</v>
      </c>
      <c r="G34" s="187">
        <v>127100</v>
      </c>
      <c r="H34" s="187">
        <v>135850</v>
      </c>
      <c r="I34" s="187">
        <v>144600</v>
      </c>
    </row>
    <row r="35" spans="1:9" x14ac:dyDescent="0.25">
      <c r="A35" s="167" t="s">
        <v>179</v>
      </c>
      <c r="B35" s="188">
        <v>67950</v>
      </c>
      <c r="C35" s="188">
        <v>77650</v>
      </c>
      <c r="D35" s="188">
        <v>87350</v>
      </c>
      <c r="E35" s="188">
        <v>97100</v>
      </c>
      <c r="F35" s="188">
        <v>104850</v>
      </c>
      <c r="G35" s="188">
        <v>112600</v>
      </c>
      <c r="H35" s="188">
        <v>120400</v>
      </c>
      <c r="I35" s="188">
        <v>128150</v>
      </c>
    </row>
    <row r="36" spans="1:9" s="169" customFormat="1" x14ac:dyDescent="0.25">
      <c r="A36" s="168" t="s">
        <v>180</v>
      </c>
      <c r="B36" s="187">
        <v>99100</v>
      </c>
      <c r="C36" s="187">
        <v>113300</v>
      </c>
      <c r="D36" s="187">
        <v>127450</v>
      </c>
      <c r="E36" s="187">
        <v>141600</v>
      </c>
      <c r="F36" s="187">
        <v>152950</v>
      </c>
      <c r="G36" s="187">
        <v>164250</v>
      </c>
      <c r="H36" s="187">
        <v>175600</v>
      </c>
      <c r="I36" s="187">
        <v>186900</v>
      </c>
    </row>
    <row r="37" spans="1:9" x14ac:dyDescent="0.25">
      <c r="A37" s="167" t="s">
        <v>181</v>
      </c>
      <c r="B37" s="188">
        <v>76700</v>
      </c>
      <c r="C37" s="188">
        <v>87650</v>
      </c>
      <c r="D37" s="188">
        <v>98600</v>
      </c>
      <c r="E37" s="188">
        <v>109550</v>
      </c>
      <c r="F37" s="188">
        <v>118300</v>
      </c>
      <c r="G37" s="188">
        <v>127100</v>
      </c>
      <c r="H37" s="188">
        <v>135850</v>
      </c>
      <c r="I37" s="188">
        <v>144600</v>
      </c>
    </row>
    <row r="38" spans="1:9" s="169" customFormat="1" x14ac:dyDescent="0.25">
      <c r="A38" s="168" t="s">
        <v>182</v>
      </c>
      <c r="B38" s="187">
        <v>67950</v>
      </c>
      <c r="C38" s="187">
        <v>77650</v>
      </c>
      <c r="D38" s="187">
        <v>87350</v>
      </c>
      <c r="E38" s="187">
        <v>97100</v>
      </c>
      <c r="F38" s="187">
        <v>104850</v>
      </c>
      <c r="G38" s="187">
        <v>112600</v>
      </c>
      <c r="H38" s="187">
        <v>120400</v>
      </c>
      <c r="I38" s="187">
        <v>128150</v>
      </c>
    </row>
    <row r="39" spans="1:9" x14ac:dyDescent="0.25">
      <c r="A39" s="167" t="s">
        <v>183</v>
      </c>
      <c r="B39" s="188">
        <v>67950</v>
      </c>
      <c r="C39" s="188">
        <v>77650</v>
      </c>
      <c r="D39" s="188">
        <v>87350</v>
      </c>
      <c r="E39" s="188">
        <v>97100</v>
      </c>
      <c r="F39" s="188">
        <v>104850</v>
      </c>
      <c r="G39" s="188">
        <v>112600</v>
      </c>
      <c r="H39" s="188">
        <v>120400</v>
      </c>
      <c r="I39" s="188">
        <v>128150</v>
      </c>
    </row>
    <row r="40" spans="1:9" s="169" customFormat="1" x14ac:dyDescent="0.25">
      <c r="A40" s="168" t="s">
        <v>184</v>
      </c>
      <c r="B40" s="187">
        <v>71650</v>
      </c>
      <c r="C40" s="187">
        <v>81900</v>
      </c>
      <c r="D40" s="187">
        <v>92100</v>
      </c>
      <c r="E40" s="187">
        <v>102350</v>
      </c>
      <c r="F40" s="187">
        <v>110550</v>
      </c>
      <c r="G40" s="187">
        <v>118750</v>
      </c>
      <c r="H40" s="187">
        <v>126950</v>
      </c>
      <c r="I40" s="187">
        <v>135100</v>
      </c>
    </row>
    <row r="41" spans="1:9" x14ac:dyDescent="0.25">
      <c r="A41" s="167" t="s">
        <v>185</v>
      </c>
      <c r="B41" s="188">
        <v>67950</v>
      </c>
      <c r="C41" s="188">
        <v>77650</v>
      </c>
      <c r="D41" s="188">
        <v>87350</v>
      </c>
      <c r="E41" s="188">
        <v>97100</v>
      </c>
      <c r="F41" s="188">
        <v>104850</v>
      </c>
      <c r="G41" s="188">
        <v>112600</v>
      </c>
      <c r="H41" s="188">
        <v>120400</v>
      </c>
      <c r="I41" s="188">
        <v>128150</v>
      </c>
    </row>
    <row r="42" spans="1:9" s="169" customFormat="1" x14ac:dyDescent="0.25">
      <c r="A42" s="168" t="s">
        <v>186</v>
      </c>
      <c r="B42" s="187">
        <v>67950</v>
      </c>
      <c r="C42" s="187">
        <v>77650</v>
      </c>
      <c r="D42" s="187">
        <v>87350</v>
      </c>
      <c r="E42" s="187">
        <v>97100</v>
      </c>
      <c r="F42" s="187">
        <v>104850</v>
      </c>
      <c r="G42" s="187">
        <v>112600</v>
      </c>
      <c r="H42" s="187">
        <v>120400</v>
      </c>
      <c r="I42" s="187">
        <v>128150</v>
      </c>
    </row>
    <row r="43" spans="1:9" x14ac:dyDescent="0.25">
      <c r="A43" s="167" t="s">
        <v>187</v>
      </c>
      <c r="B43" s="188">
        <v>70200</v>
      </c>
      <c r="C43" s="188">
        <v>80250</v>
      </c>
      <c r="D43" s="188">
        <v>90300</v>
      </c>
      <c r="E43" s="188">
        <v>100300</v>
      </c>
      <c r="F43" s="188">
        <v>108350</v>
      </c>
      <c r="G43" s="188">
        <v>116350</v>
      </c>
      <c r="H43" s="188">
        <v>124400</v>
      </c>
      <c r="I43" s="188">
        <v>132400</v>
      </c>
    </row>
    <row r="44" spans="1:9" s="169" customFormat="1" x14ac:dyDescent="0.25">
      <c r="A44" s="168" t="s">
        <v>188</v>
      </c>
      <c r="B44" s="187">
        <v>99100</v>
      </c>
      <c r="C44" s="187">
        <v>113300</v>
      </c>
      <c r="D44" s="187">
        <v>127450</v>
      </c>
      <c r="E44" s="187">
        <v>141600</v>
      </c>
      <c r="F44" s="187">
        <v>152950</v>
      </c>
      <c r="G44" s="187">
        <v>164250</v>
      </c>
      <c r="H44" s="187">
        <v>175600</v>
      </c>
      <c r="I44" s="187">
        <v>186900</v>
      </c>
    </row>
    <row r="45" spans="1:9" x14ac:dyDescent="0.25">
      <c r="A45" s="167" t="s">
        <v>189</v>
      </c>
      <c r="B45" s="188">
        <v>67950</v>
      </c>
      <c r="C45" s="188">
        <v>77650</v>
      </c>
      <c r="D45" s="188">
        <v>87350</v>
      </c>
      <c r="E45" s="188">
        <v>97100</v>
      </c>
      <c r="F45" s="188">
        <v>104850</v>
      </c>
      <c r="G45" s="188">
        <v>112600</v>
      </c>
      <c r="H45" s="188">
        <v>120400</v>
      </c>
      <c r="I45" s="188">
        <v>128150</v>
      </c>
    </row>
    <row r="46" spans="1:9" s="169" customFormat="1" x14ac:dyDescent="0.25">
      <c r="A46" s="168" t="s">
        <v>190</v>
      </c>
      <c r="B46" s="187">
        <v>99100</v>
      </c>
      <c r="C46" s="187">
        <v>113300</v>
      </c>
      <c r="D46" s="187">
        <v>127450</v>
      </c>
      <c r="E46" s="187">
        <v>141600</v>
      </c>
      <c r="F46" s="187">
        <v>152950</v>
      </c>
      <c r="G46" s="187">
        <v>164250</v>
      </c>
      <c r="H46" s="187">
        <v>175600</v>
      </c>
      <c r="I46" s="187">
        <v>186900</v>
      </c>
    </row>
    <row r="47" spans="1:9" ht="64.150000000000006" customHeight="1" x14ac:dyDescent="0.25">
      <c r="A47" s="272" t="s">
        <v>238</v>
      </c>
      <c r="B47" s="272"/>
      <c r="C47" s="272"/>
      <c r="D47" s="272"/>
      <c r="E47" s="272"/>
      <c r="F47" s="272"/>
      <c r="G47" s="272"/>
      <c r="H47" s="272"/>
      <c r="I47" s="272"/>
    </row>
  </sheetData>
  <sheetProtection algorithmName="SHA-512" hashValue="DahKKql6vdlU3OJyt/QEGjRz8eB3b6zQcb1uXV49AlzBdNKUWHMQlreOL7pIyjyFVZ33yF1NHgUXLCwJR44hEQ==" saltValue="u+SyLkbu4IZSPHNEeIAdmg==" spinCount="100000" sheet="1" objects="1" scenarios="1" formatColumns="0" formatRows="0"/>
  <mergeCells count="5">
    <mergeCell ref="A3:I3"/>
    <mergeCell ref="A5:I5"/>
    <mergeCell ref="A6:I6"/>
    <mergeCell ref="A8:I8"/>
    <mergeCell ref="A47:I47"/>
  </mergeCells>
  <printOptions horizontalCentered="1"/>
  <pageMargins left="0.7" right="0.7" top="0.75" bottom="0.75" header="0.3" footer="0.3"/>
  <pageSetup scale="78" fitToHeight="0" orientation="portrait"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B7429-41FA-4013-A139-0EF27DF39BD4}">
  <sheetPr>
    <tabColor rgb="FF92D050"/>
    <pageSetUpPr fitToPage="1"/>
  </sheetPr>
  <dimension ref="A1:Q45"/>
  <sheetViews>
    <sheetView view="pageBreakPreview" topLeftCell="A19" zoomScaleNormal="100" zoomScaleSheetLayoutView="100" workbookViewId="0">
      <selection activeCell="A45" sqref="A45:G45"/>
    </sheetView>
  </sheetViews>
  <sheetFormatPr defaultRowHeight="15" x14ac:dyDescent="0.25"/>
  <cols>
    <col min="1" max="1" width="23.7109375" style="163" customWidth="1"/>
    <col min="2" max="7" width="14.7109375" style="163" customWidth="1"/>
    <col min="8" max="8" width="11.7109375" style="163" customWidth="1"/>
    <col min="9" max="16384" width="9.140625" style="163"/>
  </cols>
  <sheetData>
    <row r="1" spans="1:8" x14ac:dyDescent="0.25">
      <c r="A1" s="160"/>
      <c r="B1" s="161"/>
      <c r="C1" s="161"/>
      <c r="D1" s="161"/>
      <c r="E1" s="162"/>
      <c r="F1" s="161"/>
      <c r="G1" s="161"/>
    </row>
    <row r="2" spans="1:8" x14ac:dyDescent="0.25">
      <c r="A2" s="160"/>
      <c r="B2" s="161"/>
      <c r="C2" s="161"/>
      <c r="D2" s="161"/>
      <c r="E2" s="162"/>
      <c r="F2" s="161"/>
      <c r="G2" s="161"/>
    </row>
    <row r="3" spans="1:8" ht="40.15" customHeight="1" x14ac:dyDescent="0.3">
      <c r="A3" s="267" t="s">
        <v>152</v>
      </c>
      <c r="B3" s="267"/>
      <c r="C3" s="267"/>
      <c r="D3" s="267"/>
      <c r="E3" s="267"/>
      <c r="F3" s="267"/>
      <c r="G3" s="267"/>
      <c r="H3" s="174"/>
    </row>
    <row r="4" spans="1:8" x14ac:dyDescent="0.25">
      <c r="A4" s="164"/>
      <c r="B4" s="161"/>
      <c r="C4" s="161"/>
      <c r="D4" s="161"/>
      <c r="E4" s="161"/>
      <c r="F4" s="161"/>
      <c r="G4" s="161"/>
    </row>
    <row r="5" spans="1:8" x14ac:dyDescent="0.25">
      <c r="A5" s="269" t="s">
        <v>153</v>
      </c>
      <c r="B5" s="269"/>
      <c r="C5" s="269"/>
      <c r="D5" s="269"/>
      <c r="E5" s="269"/>
      <c r="F5" s="269"/>
      <c r="G5" s="269"/>
      <c r="H5" s="190"/>
    </row>
    <row r="6" spans="1:8" ht="20.45" customHeight="1" x14ac:dyDescent="0.25">
      <c r="A6" s="270"/>
      <c r="B6" s="270"/>
      <c r="C6" s="270"/>
      <c r="D6" s="270"/>
      <c r="E6" s="270"/>
      <c r="F6" s="270"/>
      <c r="G6" s="270"/>
      <c r="H6" s="270"/>
    </row>
    <row r="7" spans="1:8" ht="20.45" customHeight="1" x14ac:dyDescent="0.25">
      <c r="A7" s="165"/>
      <c r="B7" s="165"/>
      <c r="C7" s="165"/>
      <c r="D7" s="165"/>
      <c r="E7" s="165"/>
      <c r="F7" s="165"/>
      <c r="G7" s="165"/>
      <c r="H7" s="165"/>
    </row>
    <row r="8" spans="1:8" x14ac:dyDescent="0.25">
      <c r="A8" s="191" t="s">
        <v>154</v>
      </c>
      <c r="B8" s="166" t="s">
        <v>145</v>
      </c>
      <c r="C8" s="166" t="s">
        <v>146</v>
      </c>
      <c r="D8" s="166" t="s">
        <v>147</v>
      </c>
      <c r="E8" s="166" t="s">
        <v>148</v>
      </c>
      <c r="F8" s="166" t="s">
        <v>149</v>
      </c>
      <c r="G8" s="166" t="s">
        <v>150</v>
      </c>
    </row>
    <row r="9" spans="1:8" x14ac:dyDescent="0.25">
      <c r="A9" s="192" t="s">
        <v>199</v>
      </c>
      <c r="B9" s="186">
        <f>ROUNDDOWN((('120 AMI Income Limit'!$B11/12)*0.3),0)</f>
        <v>1698</v>
      </c>
      <c r="C9" s="186">
        <f>ROUNDDOWN((((('120 AMI Income Limit'!$B11+'120 AMI Income Limit'!$C11)/2)/12)*0.3),0)</f>
        <v>1820</v>
      </c>
      <c r="D9" s="186">
        <f>ROUNDDOWN((('120 AMI Income Limit'!$C11/12)*0.3),0)</f>
        <v>1941</v>
      </c>
      <c r="E9" s="186">
        <f>ROUNDDOWN((((('120 AMI Income Limit'!$E11+'120 AMI Income Limit'!$F11)/2)/12)*0.3),0)</f>
        <v>2524</v>
      </c>
      <c r="F9" s="186">
        <f>ROUNDDOWN((('120 AMI Income Limit'!$G11/12)*0.3),0)</f>
        <v>2815</v>
      </c>
      <c r="G9" s="186">
        <f>ROUNDDOWN((((('120 AMI Income Limit'!$H11+'120 AMI Income Limit'!$I11)/2)/12)*0.3),0)</f>
        <v>3106</v>
      </c>
    </row>
    <row r="10" spans="1:8" x14ac:dyDescent="0.25">
      <c r="A10" s="168" t="s">
        <v>200</v>
      </c>
      <c r="B10" s="187">
        <f>ROUNDDOWN((('120 AMI Income Limit'!$B12/12)*0.3),0)</f>
        <v>2267</v>
      </c>
      <c r="C10" s="187">
        <f>ROUNDDOWN((((('120 AMI Income Limit'!$B12+'120 AMI Income Limit'!$C12)/2)/12)*0.3),0)</f>
        <v>2430</v>
      </c>
      <c r="D10" s="187">
        <f>ROUNDDOWN((('120 AMI Income Limit'!$C12/12)*0.3),0)</f>
        <v>2592</v>
      </c>
      <c r="E10" s="187">
        <f>ROUNDDOWN((((('120 AMI Income Limit'!$E12+'120 AMI Income Limit'!$F12)/2)/12)*0.3),0)</f>
        <v>3369</v>
      </c>
      <c r="F10" s="187">
        <f>ROUNDDOWN((('120 AMI Income Limit'!$G12/12)*0.3),0)</f>
        <v>3758</v>
      </c>
      <c r="G10" s="187">
        <f>ROUNDDOWN((((('120 AMI Income Limit'!$H12+'120 AMI Income Limit'!$I12)/2)/12)*0.3),0)</f>
        <v>4146</v>
      </c>
    </row>
    <row r="11" spans="1:8" x14ac:dyDescent="0.25">
      <c r="A11" s="192" t="s">
        <v>201</v>
      </c>
      <c r="B11" s="186">
        <f>ROUNDDOWN((('120 AMI Income Limit'!$B13/12)*0.3),0)</f>
        <v>2477</v>
      </c>
      <c r="C11" s="186">
        <f>ROUNDDOWN((((('120 AMI Income Limit'!$B13+'120 AMI Income Limit'!$C13)/2)/12)*0.3),0)</f>
        <v>2655</v>
      </c>
      <c r="D11" s="186">
        <f>ROUNDDOWN((('120 AMI Income Limit'!$C13/12)*0.3),0)</f>
        <v>2832</v>
      </c>
      <c r="E11" s="186">
        <f>ROUNDDOWN((((('120 AMI Income Limit'!$E13+'120 AMI Income Limit'!$F13)/2)/12)*0.3),0)</f>
        <v>3681</v>
      </c>
      <c r="F11" s="186">
        <f>ROUNDDOWN((('120 AMI Income Limit'!$G13/12)*0.3),0)</f>
        <v>4106</v>
      </c>
      <c r="G11" s="186">
        <f>ROUNDDOWN((((('120 AMI Income Limit'!$H13+'120 AMI Income Limit'!$I13)/2)/12)*0.3),0)</f>
        <v>4531</v>
      </c>
    </row>
    <row r="12" spans="1:8" s="169" customFormat="1" x14ac:dyDescent="0.25">
      <c r="A12" s="168" t="s">
        <v>202</v>
      </c>
      <c r="B12" s="187">
        <f>ROUNDDOWN((('120 AMI Income Limit'!$B14/12)*0.3),0)</f>
        <v>1938</v>
      </c>
      <c r="C12" s="187">
        <f>ROUNDDOWN((((('120 AMI Income Limit'!$B14+'120 AMI Income Limit'!$C14)/2)/12)*0.3),0)</f>
        <v>2076</v>
      </c>
      <c r="D12" s="187">
        <f>ROUNDDOWN((('120 AMI Income Limit'!$C14/12)*0.3),0)</f>
        <v>2215</v>
      </c>
      <c r="E12" s="187">
        <f>ROUNDDOWN((((('120 AMI Income Limit'!$E14+'120 AMI Income Limit'!$F14)/2)/12)*0.3),0)</f>
        <v>2879</v>
      </c>
      <c r="F12" s="187">
        <f>ROUNDDOWN((('120 AMI Income Limit'!$G14/12)*0.3),0)</f>
        <v>3212</v>
      </c>
      <c r="G12" s="187">
        <f>ROUNDDOWN((((('120 AMI Income Limit'!$H14+'120 AMI Income Limit'!$I14)/2)/12)*0.3),0)</f>
        <v>3544</v>
      </c>
    </row>
    <row r="13" spans="1:8" x14ac:dyDescent="0.25">
      <c r="A13" s="192" t="s">
        <v>203</v>
      </c>
      <c r="B13" s="186">
        <f>ROUNDDOWN((('120 AMI Income Limit'!$B15/12)*0.3),0)</f>
        <v>2477</v>
      </c>
      <c r="C13" s="186">
        <f>ROUNDDOWN((((('120 AMI Income Limit'!$B15+'120 AMI Income Limit'!$C15)/2)/12)*0.3),0)</f>
        <v>2655</v>
      </c>
      <c r="D13" s="186">
        <f>ROUNDDOWN((('120 AMI Income Limit'!$C15/12)*0.3),0)</f>
        <v>2832</v>
      </c>
      <c r="E13" s="186">
        <f>ROUNDDOWN((((('120 AMI Income Limit'!$E15+'120 AMI Income Limit'!$F15)/2)/12)*0.3),0)</f>
        <v>3681</v>
      </c>
      <c r="F13" s="186">
        <f>ROUNDDOWN((('120 AMI Income Limit'!$G15/12)*0.3),0)</f>
        <v>4106</v>
      </c>
      <c r="G13" s="186">
        <f>ROUNDDOWN((((('120 AMI Income Limit'!$H15+'120 AMI Income Limit'!$I15)/2)/12)*0.3),0)</f>
        <v>4531</v>
      </c>
    </row>
    <row r="14" spans="1:8" s="169" customFormat="1" x14ac:dyDescent="0.25">
      <c r="A14" s="168" t="s">
        <v>204</v>
      </c>
      <c r="B14" s="187">
        <f>ROUNDDOWN((('120 AMI Income Limit'!$B16/12)*0.3),0)</f>
        <v>1698</v>
      </c>
      <c r="C14" s="187">
        <f>ROUNDDOWN((((('120 AMI Income Limit'!$B16+'120 AMI Income Limit'!$C16)/2)/12)*0.3),0)</f>
        <v>1820</v>
      </c>
      <c r="D14" s="187">
        <f>ROUNDDOWN((('120 AMI Income Limit'!$C16/12)*0.3),0)</f>
        <v>1941</v>
      </c>
      <c r="E14" s="187">
        <f>ROUNDDOWN((((('120 AMI Income Limit'!$E16+'120 AMI Income Limit'!$F16)/2)/12)*0.3),0)</f>
        <v>2524</v>
      </c>
      <c r="F14" s="187">
        <f>ROUNDDOWN((('120 AMI Income Limit'!$G16/12)*0.3),0)</f>
        <v>2815</v>
      </c>
      <c r="G14" s="187">
        <f>ROUNDDOWN((((('120 AMI Income Limit'!$H16+'120 AMI Income Limit'!$I16)/2)/12)*0.3),0)</f>
        <v>3106</v>
      </c>
    </row>
    <row r="15" spans="1:8" x14ac:dyDescent="0.25">
      <c r="A15" s="192" t="s">
        <v>205</v>
      </c>
      <c r="B15" s="186">
        <f>ROUNDDOWN((('120 AMI Income Limit'!$B17/12)*0.3),0)</f>
        <v>1755</v>
      </c>
      <c r="C15" s="186">
        <f>ROUNDDOWN((((('120 AMI Income Limit'!$B17+'120 AMI Income Limit'!$C17)/2)/12)*0.3),0)</f>
        <v>1880</v>
      </c>
      <c r="D15" s="186">
        <f>ROUNDDOWN((('120 AMI Income Limit'!$C17/12)*0.3),0)</f>
        <v>2006</v>
      </c>
      <c r="E15" s="186">
        <f>ROUNDDOWN((((('120 AMI Income Limit'!$E17+'120 AMI Income Limit'!$F17)/2)/12)*0.3),0)</f>
        <v>2608</v>
      </c>
      <c r="F15" s="186">
        <f>ROUNDDOWN((('120 AMI Income Limit'!$G17/12)*0.3),0)</f>
        <v>2908</v>
      </c>
      <c r="G15" s="186">
        <f>ROUNDDOWN((((('120 AMI Income Limit'!$H17+'120 AMI Income Limit'!$I17)/2)/12)*0.3),0)</f>
        <v>3210</v>
      </c>
    </row>
    <row r="16" spans="1:8" s="169" customFormat="1" x14ac:dyDescent="0.25">
      <c r="A16" s="168" t="s">
        <v>206</v>
      </c>
      <c r="B16" s="187">
        <f>ROUNDDOWN((('120 AMI Income Limit'!$B18/12)*0.3),0)</f>
        <v>1698</v>
      </c>
      <c r="C16" s="187">
        <f>ROUNDDOWN((((('120 AMI Income Limit'!$B18+'120 AMI Income Limit'!$C18)/2)/12)*0.3),0)</f>
        <v>1820</v>
      </c>
      <c r="D16" s="187">
        <f>ROUNDDOWN((('120 AMI Income Limit'!$C18/12)*0.3),0)</f>
        <v>1941</v>
      </c>
      <c r="E16" s="187">
        <f>ROUNDDOWN((((('120 AMI Income Limit'!$E18+'120 AMI Income Limit'!$F18)/2)/12)*0.3),0)</f>
        <v>2524</v>
      </c>
      <c r="F16" s="187">
        <f>ROUNDDOWN((('120 AMI Income Limit'!$G18/12)*0.3),0)</f>
        <v>2815</v>
      </c>
      <c r="G16" s="187">
        <f>ROUNDDOWN((((('120 AMI Income Limit'!$H18+'120 AMI Income Limit'!$I18)/2)/12)*0.3),0)</f>
        <v>3106</v>
      </c>
    </row>
    <row r="17" spans="1:7" x14ac:dyDescent="0.25">
      <c r="A17" s="192" t="s">
        <v>207</v>
      </c>
      <c r="B17" s="186">
        <f>ROUNDDOWN((('120 AMI Income Limit'!$B19/12)*0.3),0)</f>
        <v>2198</v>
      </c>
      <c r="C17" s="186">
        <f>ROUNDDOWN((((('120 AMI Income Limit'!$B19+'120 AMI Income Limit'!$C19)/2)/12)*0.3),0)</f>
        <v>2355</v>
      </c>
      <c r="D17" s="186">
        <f>ROUNDDOWN((('120 AMI Income Limit'!$C19/12)*0.3),0)</f>
        <v>2512</v>
      </c>
      <c r="E17" s="186">
        <f>ROUNDDOWN((((('120 AMI Income Limit'!$E19+'120 AMI Income Limit'!$F19)/2)/12)*0.3),0)</f>
        <v>3266</v>
      </c>
      <c r="F17" s="186">
        <f>ROUNDDOWN((('120 AMI Income Limit'!$G19/12)*0.3),0)</f>
        <v>3643</v>
      </c>
      <c r="G17" s="186">
        <f>ROUNDDOWN((((('120 AMI Income Limit'!$H19+'120 AMI Income Limit'!$I19)/2)/12)*0.3),0)</f>
        <v>4020</v>
      </c>
    </row>
    <row r="18" spans="1:7" s="169" customFormat="1" x14ac:dyDescent="0.25">
      <c r="A18" s="168" t="s">
        <v>208</v>
      </c>
      <c r="B18" s="187">
        <f>ROUNDDOWN((('120 AMI Income Limit'!$B20/12)*0.3),0)</f>
        <v>1698</v>
      </c>
      <c r="C18" s="187">
        <f>ROUNDDOWN((((('120 AMI Income Limit'!$B20+'120 AMI Income Limit'!$C20)/2)/12)*0.3),0)</f>
        <v>1820</v>
      </c>
      <c r="D18" s="187">
        <f>ROUNDDOWN((('120 AMI Income Limit'!$C20/12)*0.3),0)</f>
        <v>1941</v>
      </c>
      <c r="E18" s="187">
        <f>ROUNDDOWN((((('120 AMI Income Limit'!$E20+'120 AMI Income Limit'!$F20)/2)/12)*0.3),0)</f>
        <v>2524</v>
      </c>
      <c r="F18" s="187">
        <f>ROUNDDOWN((('120 AMI Income Limit'!$G20/12)*0.3),0)</f>
        <v>2815</v>
      </c>
      <c r="G18" s="187">
        <f>ROUNDDOWN((((('120 AMI Income Limit'!$H20+'120 AMI Income Limit'!$I20)/2)/12)*0.3),0)</f>
        <v>3106</v>
      </c>
    </row>
    <row r="19" spans="1:7" x14ac:dyDescent="0.25">
      <c r="A19" s="192" t="s">
        <v>209</v>
      </c>
      <c r="B19" s="186">
        <f>ROUNDDOWN((('120 AMI Income Limit'!$B21/12)*0.3),0)</f>
        <v>1698</v>
      </c>
      <c r="C19" s="186">
        <f>ROUNDDOWN((((('120 AMI Income Limit'!$B21+'120 AMI Income Limit'!$C21)/2)/12)*0.3),0)</f>
        <v>1820</v>
      </c>
      <c r="D19" s="186">
        <f>ROUNDDOWN((('120 AMI Income Limit'!$C21/12)*0.3),0)</f>
        <v>1941</v>
      </c>
      <c r="E19" s="186">
        <f>ROUNDDOWN((((('120 AMI Income Limit'!$E21+'120 AMI Income Limit'!$F21)/2)/12)*0.3),0)</f>
        <v>2524</v>
      </c>
      <c r="F19" s="186">
        <f>ROUNDDOWN((('120 AMI Income Limit'!$G21/12)*0.3),0)</f>
        <v>2815</v>
      </c>
      <c r="G19" s="186">
        <f>ROUNDDOWN((((('120 AMI Income Limit'!$H21+'120 AMI Income Limit'!$I21)/2)/12)*0.3),0)</f>
        <v>3106</v>
      </c>
    </row>
    <row r="20" spans="1:7" s="169" customFormat="1" x14ac:dyDescent="0.25">
      <c r="A20" s="168" t="s">
        <v>210</v>
      </c>
      <c r="B20" s="187">
        <f>ROUNDDOWN((('120 AMI Income Limit'!$B22/12)*0.3),0)</f>
        <v>1698</v>
      </c>
      <c r="C20" s="187">
        <f>ROUNDDOWN((((('120 AMI Income Limit'!$B22+'120 AMI Income Limit'!$C22)/2)/12)*0.3),0)</f>
        <v>1820</v>
      </c>
      <c r="D20" s="187">
        <f>ROUNDDOWN((('120 AMI Income Limit'!$C22/12)*0.3),0)</f>
        <v>1941</v>
      </c>
      <c r="E20" s="187">
        <f>ROUNDDOWN((((('120 AMI Income Limit'!$E22+'120 AMI Income Limit'!$F22)/2)/12)*0.3),0)</f>
        <v>2524</v>
      </c>
      <c r="F20" s="187">
        <f>ROUNDDOWN((('120 AMI Income Limit'!$G22/12)*0.3),0)</f>
        <v>2815</v>
      </c>
      <c r="G20" s="187">
        <f>ROUNDDOWN((((('120 AMI Income Limit'!$H22+'120 AMI Income Limit'!$I22)/2)/12)*0.3),0)</f>
        <v>3106</v>
      </c>
    </row>
    <row r="21" spans="1:7" x14ac:dyDescent="0.25">
      <c r="A21" s="192" t="s">
        <v>211</v>
      </c>
      <c r="B21" s="186">
        <f>ROUNDDOWN((('120 AMI Income Limit'!$B23/12)*0.3),0)</f>
        <v>1698</v>
      </c>
      <c r="C21" s="186">
        <f>ROUNDDOWN((((('120 AMI Income Limit'!$B23+'120 AMI Income Limit'!$C23)/2)/12)*0.3),0)</f>
        <v>1820</v>
      </c>
      <c r="D21" s="186">
        <f>ROUNDDOWN((('120 AMI Income Limit'!$C23/12)*0.3),0)</f>
        <v>1941</v>
      </c>
      <c r="E21" s="186">
        <f>ROUNDDOWN((((('120 AMI Income Limit'!$E23+'120 AMI Income Limit'!$F23)/2)/12)*0.3),0)</f>
        <v>2524</v>
      </c>
      <c r="F21" s="186">
        <f>ROUNDDOWN((('120 AMI Income Limit'!$G23/12)*0.3),0)</f>
        <v>2815</v>
      </c>
      <c r="G21" s="186">
        <f>ROUNDDOWN((((('120 AMI Income Limit'!$H23+'120 AMI Income Limit'!$I23)/2)/12)*0.3),0)</f>
        <v>3106</v>
      </c>
    </row>
    <row r="22" spans="1:7" s="169" customFormat="1" x14ac:dyDescent="0.25">
      <c r="A22" s="168" t="s">
        <v>212</v>
      </c>
      <c r="B22" s="187">
        <f>ROUNDDOWN((('120 AMI Income Limit'!$B24/12)*0.3),0)</f>
        <v>2056</v>
      </c>
      <c r="C22" s="187">
        <f>ROUNDDOWN((((('120 AMI Income Limit'!$B24+'120 AMI Income Limit'!$C24)/2)/12)*0.3),0)</f>
        <v>2203</v>
      </c>
      <c r="D22" s="187">
        <f>ROUNDDOWN((('120 AMI Income Limit'!$C24/12)*0.3),0)</f>
        <v>2350</v>
      </c>
      <c r="E22" s="187">
        <f>ROUNDDOWN((((('120 AMI Income Limit'!$E24+'120 AMI Income Limit'!$F24)/2)/12)*0.3),0)</f>
        <v>3055</v>
      </c>
      <c r="F22" s="187">
        <f>ROUNDDOWN((('120 AMI Income Limit'!$G24/12)*0.3),0)</f>
        <v>3407</v>
      </c>
      <c r="G22" s="187">
        <f>ROUNDDOWN((((('120 AMI Income Limit'!$H24+'120 AMI Income Limit'!$I24)/2)/12)*0.3),0)</f>
        <v>3759</v>
      </c>
    </row>
    <row r="23" spans="1:7" x14ac:dyDescent="0.25">
      <c r="A23" s="192" t="s">
        <v>213</v>
      </c>
      <c r="B23" s="186">
        <f>ROUNDDOWN((('120 AMI Income Limit'!$B25/12)*0.3),0)</f>
        <v>1843</v>
      </c>
      <c r="C23" s="186">
        <f>ROUNDDOWN((((('120 AMI Income Limit'!$B25+'120 AMI Income Limit'!$C25)/2)/12)*0.3),0)</f>
        <v>1975</v>
      </c>
      <c r="D23" s="186">
        <f>ROUNDDOWN((('120 AMI Income Limit'!$C25/12)*0.3),0)</f>
        <v>2107</v>
      </c>
      <c r="E23" s="186">
        <f>ROUNDDOWN((((('120 AMI Income Limit'!$E25+'120 AMI Income Limit'!$F25)/2)/12)*0.3),0)</f>
        <v>2739</v>
      </c>
      <c r="F23" s="186">
        <f>ROUNDDOWN((('120 AMI Income Limit'!$G25/12)*0.3),0)</f>
        <v>3055</v>
      </c>
      <c r="G23" s="186">
        <f>ROUNDDOWN((((('120 AMI Income Limit'!$H25+'120 AMI Income Limit'!$I25)/2)/12)*0.3),0)</f>
        <v>3371</v>
      </c>
    </row>
    <row r="24" spans="1:7" s="169" customFormat="1" x14ac:dyDescent="0.25">
      <c r="A24" s="168" t="s">
        <v>214</v>
      </c>
      <c r="B24" s="187">
        <f>ROUNDDOWN((('120 AMI Income Limit'!$B26/12)*0.3),0)</f>
        <v>1701</v>
      </c>
      <c r="C24" s="187">
        <f>ROUNDDOWN((((('120 AMI Income Limit'!$B26+'120 AMI Income Limit'!$C26)/2)/12)*0.3),0)</f>
        <v>1822</v>
      </c>
      <c r="D24" s="187">
        <f>ROUNDDOWN((('120 AMI Income Limit'!$C26/12)*0.3),0)</f>
        <v>1943</v>
      </c>
      <c r="E24" s="187">
        <f>ROUNDDOWN((((('120 AMI Income Limit'!$E26+'120 AMI Income Limit'!$F26)/2)/12)*0.3),0)</f>
        <v>2527</v>
      </c>
      <c r="F24" s="187">
        <f>ROUNDDOWN((('120 AMI Income Limit'!$G26/12)*0.3),0)</f>
        <v>2818</v>
      </c>
      <c r="G24" s="187">
        <f>ROUNDDOWN((((('120 AMI Income Limit'!$H26+'120 AMI Income Limit'!$I26)/2)/12)*0.3),0)</f>
        <v>3110</v>
      </c>
    </row>
    <row r="25" spans="1:7" x14ac:dyDescent="0.25">
      <c r="A25" s="192" t="s">
        <v>215</v>
      </c>
      <c r="B25" s="186">
        <f>ROUNDDOWN((('120 AMI Income Limit'!$B27/12)*0.3),0)</f>
        <v>1698</v>
      </c>
      <c r="C25" s="186">
        <f>ROUNDDOWN((((('120 AMI Income Limit'!$B27+'120 AMI Income Limit'!$C27)/2)/12)*0.3),0)</f>
        <v>1820</v>
      </c>
      <c r="D25" s="186">
        <f>ROUNDDOWN((('120 AMI Income Limit'!$C27/12)*0.3),0)</f>
        <v>1941</v>
      </c>
      <c r="E25" s="186">
        <f>ROUNDDOWN((((('120 AMI Income Limit'!$E27+'120 AMI Income Limit'!$F27)/2)/12)*0.3),0)</f>
        <v>2524</v>
      </c>
      <c r="F25" s="186">
        <f>ROUNDDOWN((('120 AMI Income Limit'!$G27/12)*0.3),0)</f>
        <v>2815</v>
      </c>
      <c r="G25" s="186">
        <f>ROUNDDOWN((((('120 AMI Income Limit'!$H27+'120 AMI Income Limit'!$I27)/2)/12)*0.3),0)</f>
        <v>3106</v>
      </c>
    </row>
    <row r="26" spans="1:7" s="169" customFormat="1" x14ac:dyDescent="0.25">
      <c r="A26" s="168" t="s">
        <v>216</v>
      </c>
      <c r="B26" s="187">
        <f>ROUNDDOWN((('120 AMI Income Limit'!$B28/12)*0.3),0)</f>
        <v>1698</v>
      </c>
      <c r="C26" s="187">
        <f>ROUNDDOWN((((('120 AMI Income Limit'!$B28+'120 AMI Income Limit'!$C28)/2)/12)*0.3),0)</f>
        <v>1820</v>
      </c>
      <c r="D26" s="187">
        <f>ROUNDDOWN((('120 AMI Income Limit'!$C28/12)*0.3),0)</f>
        <v>1941</v>
      </c>
      <c r="E26" s="187">
        <f>ROUNDDOWN((((('120 AMI Income Limit'!$E28+'120 AMI Income Limit'!$F28)/2)/12)*0.3),0)</f>
        <v>2524</v>
      </c>
      <c r="F26" s="187">
        <f>ROUNDDOWN((('120 AMI Income Limit'!$G28/12)*0.3),0)</f>
        <v>2815</v>
      </c>
      <c r="G26" s="187">
        <f>ROUNDDOWN((((('120 AMI Income Limit'!$H28+'120 AMI Income Limit'!$I28)/2)/12)*0.3),0)</f>
        <v>3106</v>
      </c>
    </row>
    <row r="27" spans="1:7" x14ac:dyDescent="0.25">
      <c r="A27" s="192" t="s">
        <v>217</v>
      </c>
      <c r="B27" s="186">
        <f>ROUNDDOWN((('120 AMI Income Limit'!$B29/12)*0.3),0)</f>
        <v>1698</v>
      </c>
      <c r="C27" s="186">
        <f>ROUNDDOWN((((('120 AMI Income Limit'!$B29+'120 AMI Income Limit'!$C29)/2)/12)*0.3),0)</f>
        <v>1820</v>
      </c>
      <c r="D27" s="186">
        <f>ROUNDDOWN((('120 AMI Income Limit'!$C29/12)*0.3),0)</f>
        <v>1941</v>
      </c>
      <c r="E27" s="186">
        <f>ROUNDDOWN((((('120 AMI Income Limit'!$E29+'120 AMI Income Limit'!$F29)/2)/12)*0.3),0)</f>
        <v>2524</v>
      </c>
      <c r="F27" s="186">
        <f>ROUNDDOWN((('120 AMI Income Limit'!$G29/12)*0.3),0)</f>
        <v>2815</v>
      </c>
      <c r="G27" s="186">
        <f>ROUNDDOWN((((('120 AMI Income Limit'!$H29+'120 AMI Income Limit'!$I29)/2)/12)*0.3),0)</f>
        <v>3106</v>
      </c>
    </row>
    <row r="28" spans="1:7" s="169" customFormat="1" x14ac:dyDescent="0.25">
      <c r="A28" s="168" t="s">
        <v>218</v>
      </c>
      <c r="B28" s="187">
        <f>ROUNDDOWN((('120 AMI Income Limit'!$B30/12)*0.3),0)</f>
        <v>1871</v>
      </c>
      <c r="C28" s="187">
        <f>ROUNDDOWN((((('120 AMI Income Limit'!$B30+'120 AMI Income Limit'!$C30)/2)/12)*0.3),0)</f>
        <v>2005</v>
      </c>
      <c r="D28" s="187">
        <f>ROUNDDOWN((('120 AMI Income Limit'!$C30/12)*0.3),0)</f>
        <v>2138</v>
      </c>
      <c r="E28" s="187">
        <f>ROUNDDOWN((((('120 AMI Income Limit'!$E30+'120 AMI Income Limit'!$F30)/2)/12)*0.3),0)</f>
        <v>2779</v>
      </c>
      <c r="F28" s="187">
        <f>ROUNDDOWN((('120 AMI Income Limit'!$G30/12)*0.3),0)</f>
        <v>3101</v>
      </c>
      <c r="G28" s="187">
        <f>ROUNDDOWN((((('120 AMI Income Limit'!$H30+'120 AMI Income Limit'!$I30)/2)/12)*0.3),0)</f>
        <v>3421</v>
      </c>
    </row>
    <row r="29" spans="1:7" x14ac:dyDescent="0.25">
      <c r="A29" s="192" t="s">
        <v>219</v>
      </c>
      <c r="B29" s="186">
        <f>ROUNDDOWN((('120 AMI Income Limit'!$B31/12)*0.3),0)</f>
        <v>1698</v>
      </c>
      <c r="C29" s="186">
        <f>ROUNDDOWN((((('120 AMI Income Limit'!$B31+'120 AMI Income Limit'!$C31)/2)/12)*0.3),0)</f>
        <v>1820</v>
      </c>
      <c r="D29" s="186">
        <f>ROUNDDOWN((('120 AMI Income Limit'!$C31/12)*0.3),0)</f>
        <v>1941</v>
      </c>
      <c r="E29" s="186">
        <f>ROUNDDOWN((((('120 AMI Income Limit'!$E31+'120 AMI Income Limit'!$F31)/2)/12)*0.3),0)</f>
        <v>2524</v>
      </c>
      <c r="F29" s="186">
        <f>ROUNDDOWN((('120 AMI Income Limit'!$G31/12)*0.3),0)</f>
        <v>2815</v>
      </c>
      <c r="G29" s="186">
        <f>ROUNDDOWN((((('120 AMI Income Limit'!$H31+'120 AMI Income Limit'!$I31)/2)/12)*0.3),0)</f>
        <v>3106</v>
      </c>
    </row>
    <row r="30" spans="1:7" s="169" customFormat="1" x14ac:dyDescent="0.25">
      <c r="A30" s="168" t="s">
        <v>220</v>
      </c>
      <c r="B30" s="187">
        <f>ROUNDDOWN((('120 AMI Income Limit'!$B32/12)*0.3),0)</f>
        <v>1782</v>
      </c>
      <c r="C30" s="187">
        <f>ROUNDDOWN((((('120 AMI Income Limit'!$B32+'120 AMI Income Limit'!$C32)/2)/12)*0.3),0)</f>
        <v>1910</v>
      </c>
      <c r="D30" s="187">
        <f>ROUNDDOWN((('120 AMI Income Limit'!$C32/12)*0.3),0)</f>
        <v>2037</v>
      </c>
      <c r="E30" s="187">
        <f>ROUNDDOWN((((('120 AMI Income Limit'!$E32+'120 AMI Income Limit'!$F32)/2)/12)*0.3),0)</f>
        <v>2649</v>
      </c>
      <c r="F30" s="187">
        <f>ROUNDDOWN((('120 AMI Income Limit'!$G32/12)*0.3),0)</f>
        <v>2955</v>
      </c>
      <c r="G30" s="187">
        <f>ROUNDDOWN((((('120 AMI Income Limit'!$H32+'120 AMI Income Limit'!$I32)/2)/12)*0.3),0)</f>
        <v>3260</v>
      </c>
    </row>
    <row r="31" spans="1:7" x14ac:dyDescent="0.25">
      <c r="A31" s="192" t="s">
        <v>221</v>
      </c>
      <c r="B31" s="186">
        <f>ROUNDDOWN((('120 AMI Income Limit'!$B33/12)*0.3),0)</f>
        <v>1698</v>
      </c>
      <c r="C31" s="186">
        <f>ROUNDDOWN((((('120 AMI Income Limit'!$B33+'120 AMI Income Limit'!$C33)/2)/12)*0.3),0)</f>
        <v>1820</v>
      </c>
      <c r="D31" s="186">
        <f>ROUNDDOWN((('120 AMI Income Limit'!$C33/12)*0.3),0)</f>
        <v>1941</v>
      </c>
      <c r="E31" s="186">
        <f>ROUNDDOWN((((('120 AMI Income Limit'!$E33+'120 AMI Income Limit'!$F33)/2)/12)*0.3),0)</f>
        <v>2524</v>
      </c>
      <c r="F31" s="186">
        <f>ROUNDDOWN((('120 AMI Income Limit'!$G33/12)*0.3),0)</f>
        <v>2815</v>
      </c>
      <c r="G31" s="186">
        <f>ROUNDDOWN((((('120 AMI Income Limit'!$H33+'120 AMI Income Limit'!$I33)/2)/12)*0.3),0)</f>
        <v>3106</v>
      </c>
    </row>
    <row r="32" spans="1:7" s="169" customFormat="1" x14ac:dyDescent="0.25">
      <c r="A32" s="168" t="s">
        <v>222</v>
      </c>
      <c r="B32" s="187">
        <f>ROUNDDOWN((('120 AMI Income Limit'!$B34/12)*0.3),0)</f>
        <v>1917</v>
      </c>
      <c r="C32" s="187">
        <f>ROUNDDOWN((((('120 AMI Income Limit'!$B34+'120 AMI Income Limit'!$C34)/2)/12)*0.3),0)</f>
        <v>2054</v>
      </c>
      <c r="D32" s="187">
        <f>ROUNDDOWN((('120 AMI Income Limit'!$C34/12)*0.3),0)</f>
        <v>2191</v>
      </c>
      <c r="E32" s="187">
        <f>ROUNDDOWN((((('120 AMI Income Limit'!$E34+'120 AMI Income Limit'!$F34)/2)/12)*0.3),0)</f>
        <v>2848</v>
      </c>
      <c r="F32" s="187">
        <f>ROUNDDOWN((('120 AMI Income Limit'!$G34/12)*0.3),0)</f>
        <v>3177</v>
      </c>
      <c r="G32" s="187">
        <f>ROUNDDOWN((((('120 AMI Income Limit'!$H34+'120 AMI Income Limit'!$I34)/2)/12)*0.3),0)</f>
        <v>3505</v>
      </c>
    </row>
    <row r="33" spans="1:17" x14ac:dyDescent="0.25">
      <c r="A33" s="192" t="s">
        <v>223</v>
      </c>
      <c r="B33" s="186">
        <f>ROUNDDOWN((('120 AMI Income Limit'!$B35/12)*0.3),0)</f>
        <v>1698</v>
      </c>
      <c r="C33" s="186">
        <f>ROUNDDOWN((((('120 AMI Income Limit'!$B35+'120 AMI Income Limit'!$C35)/2)/12)*0.3),0)</f>
        <v>1820</v>
      </c>
      <c r="D33" s="186">
        <f>ROUNDDOWN((('120 AMI Income Limit'!$C35/12)*0.3),0)</f>
        <v>1941</v>
      </c>
      <c r="E33" s="186">
        <f>ROUNDDOWN((((('120 AMI Income Limit'!$E35+'120 AMI Income Limit'!$F35)/2)/12)*0.3),0)</f>
        <v>2524</v>
      </c>
      <c r="F33" s="186">
        <f>ROUNDDOWN((('120 AMI Income Limit'!$G35/12)*0.3),0)</f>
        <v>2815</v>
      </c>
      <c r="G33" s="186">
        <f>ROUNDDOWN((((('120 AMI Income Limit'!$H35+'120 AMI Income Limit'!$I35)/2)/12)*0.3),0)</f>
        <v>3106</v>
      </c>
    </row>
    <row r="34" spans="1:17" s="169" customFormat="1" x14ac:dyDescent="0.25">
      <c r="A34" s="168" t="s">
        <v>224</v>
      </c>
      <c r="B34" s="187">
        <f>ROUNDDOWN((('120 AMI Income Limit'!$B36/12)*0.3),0)</f>
        <v>2477</v>
      </c>
      <c r="C34" s="187">
        <f>ROUNDDOWN((((('120 AMI Income Limit'!$B36+'120 AMI Income Limit'!$C36)/2)/12)*0.3),0)</f>
        <v>2655</v>
      </c>
      <c r="D34" s="187">
        <f>ROUNDDOWN((('120 AMI Income Limit'!$C36/12)*0.3),0)</f>
        <v>2832</v>
      </c>
      <c r="E34" s="187">
        <f>ROUNDDOWN((((('120 AMI Income Limit'!$E36+'120 AMI Income Limit'!$F36)/2)/12)*0.3),0)</f>
        <v>3681</v>
      </c>
      <c r="F34" s="187">
        <f>ROUNDDOWN((('120 AMI Income Limit'!$G36/12)*0.3),0)</f>
        <v>4106</v>
      </c>
      <c r="G34" s="187">
        <f>ROUNDDOWN((((('120 AMI Income Limit'!$H36+'120 AMI Income Limit'!$I36)/2)/12)*0.3),0)</f>
        <v>4531</v>
      </c>
    </row>
    <row r="35" spans="1:17" x14ac:dyDescent="0.25">
      <c r="A35" s="192" t="s">
        <v>225</v>
      </c>
      <c r="B35" s="186">
        <f>ROUNDDOWN((('120 AMI Income Limit'!$B37/12)*0.3),0)</f>
        <v>1917</v>
      </c>
      <c r="C35" s="186">
        <f>ROUNDDOWN((((('120 AMI Income Limit'!$B37+'120 AMI Income Limit'!$C37)/2)/12)*0.3),0)</f>
        <v>2054</v>
      </c>
      <c r="D35" s="186">
        <f>ROUNDDOWN((('120 AMI Income Limit'!$C37/12)*0.3),0)</f>
        <v>2191</v>
      </c>
      <c r="E35" s="186">
        <f>ROUNDDOWN((((('120 AMI Income Limit'!$E37+'120 AMI Income Limit'!$F37)/2)/12)*0.3),0)</f>
        <v>2848</v>
      </c>
      <c r="F35" s="186">
        <f>ROUNDDOWN((('120 AMI Income Limit'!$G37/12)*0.3),0)</f>
        <v>3177</v>
      </c>
      <c r="G35" s="186">
        <f>ROUNDDOWN((((('120 AMI Income Limit'!$H37+'120 AMI Income Limit'!$I37)/2)/12)*0.3),0)</f>
        <v>3505</v>
      </c>
    </row>
    <row r="36" spans="1:17" s="169" customFormat="1" x14ac:dyDescent="0.25">
      <c r="A36" s="168" t="s">
        <v>226</v>
      </c>
      <c r="B36" s="187">
        <f>ROUNDDOWN((('120 AMI Income Limit'!$B38/12)*0.3),0)</f>
        <v>1698</v>
      </c>
      <c r="C36" s="187">
        <f>ROUNDDOWN((((('120 AMI Income Limit'!$B38+'120 AMI Income Limit'!$C38)/2)/12)*0.3),0)</f>
        <v>1820</v>
      </c>
      <c r="D36" s="187">
        <f>ROUNDDOWN((('120 AMI Income Limit'!$C38/12)*0.3),0)</f>
        <v>1941</v>
      </c>
      <c r="E36" s="187">
        <f>ROUNDDOWN((((('120 AMI Income Limit'!$E38+'120 AMI Income Limit'!$F38)/2)/12)*0.3),0)</f>
        <v>2524</v>
      </c>
      <c r="F36" s="187">
        <f>ROUNDDOWN((('120 AMI Income Limit'!$G38/12)*0.3),0)</f>
        <v>2815</v>
      </c>
      <c r="G36" s="187">
        <f>ROUNDDOWN((((('120 AMI Income Limit'!$H38+'120 AMI Income Limit'!$I38)/2)/12)*0.3),0)</f>
        <v>3106</v>
      </c>
      <c r="K36" s="170"/>
      <c r="L36" s="170"/>
      <c r="M36" s="170"/>
      <c r="N36" s="170"/>
      <c r="O36" s="170"/>
      <c r="P36" s="170"/>
      <c r="Q36" s="170"/>
    </row>
    <row r="37" spans="1:17" x14ac:dyDescent="0.25">
      <c r="A37" s="192" t="s">
        <v>227</v>
      </c>
      <c r="B37" s="186">
        <f>ROUNDDOWN((('120 AMI Income Limit'!$B39/12)*0.3),0)</f>
        <v>1698</v>
      </c>
      <c r="C37" s="186">
        <f>ROUNDDOWN((((('120 AMI Income Limit'!$B39+'120 AMI Income Limit'!$C39)/2)/12)*0.3),0)</f>
        <v>1820</v>
      </c>
      <c r="D37" s="186">
        <f>ROUNDDOWN((('120 AMI Income Limit'!$C39/12)*0.3),0)</f>
        <v>1941</v>
      </c>
      <c r="E37" s="186">
        <f>ROUNDDOWN((((('120 AMI Income Limit'!$E39+'120 AMI Income Limit'!$F39)/2)/12)*0.3),0)</f>
        <v>2524</v>
      </c>
      <c r="F37" s="186">
        <f>ROUNDDOWN((('120 AMI Income Limit'!$G39/12)*0.3),0)</f>
        <v>2815</v>
      </c>
      <c r="G37" s="186">
        <f>ROUNDDOWN((((('120 AMI Income Limit'!$H39+'120 AMI Income Limit'!$I39)/2)/12)*0.3),0)</f>
        <v>3106</v>
      </c>
    </row>
    <row r="38" spans="1:17" s="169" customFormat="1" x14ac:dyDescent="0.25">
      <c r="A38" s="168" t="s">
        <v>228</v>
      </c>
      <c r="B38" s="187">
        <f>ROUNDDOWN((('120 AMI Income Limit'!$B40/12)*0.3),0)</f>
        <v>1791</v>
      </c>
      <c r="C38" s="187">
        <f>ROUNDDOWN((((('120 AMI Income Limit'!$B40+'120 AMI Income Limit'!$C40)/2)/12)*0.3),0)</f>
        <v>1919</v>
      </c>
      <c r="D38" s="187">
        <f>ROUNDDOWN((('120 AMI Income Limit'!$C40/12)*0.3),0)</f>
        <v>2047</v>
      </c>
      <c r="E38" s="187">
        <f>ROUNDDOWN((((('120 AMI Income Limit'!$E40+'120 AMI Income Limit'!$F40)/2)/12)*0.3),0)</f>
        <v>2661</v>
      </c>
      <c r="F38" s="187">
        <f>ROUNDDOWN((('120 AMI Income Limit'!$G40/12)*0.3),0)</f>
        <v>2968</v>
      </c>
      <c r="G38" s="187">
        <f>ROUNDDOWN((((('120 AMI Income Limit'!$H40+'120 AMI Income Limit'!$I40)/2)/12)*0.3),0)</f>
        <v>3275</v>
      </c>
    </row>
    <row r="39" spans="1:17" x14ac:dyDescent="0.25">
      <c r="A39" s="192" t="s">
        <v>229</v>
      </c>
      <c r="B39" s="186">
        <f>ROUNDDOWN((('120 AMI Income Limit'!$B41/12)*0.3),0)</f>
        <v>1698</v>
      </c>
      <c r="C39" s="186">
        <f>ROUNDDOWN((((('120 AMI Income Limit'!$B41+'120 AMI Income Limit'!$C41)/2)/12)*0.3),0)</f>
        <v>1820</v>
      </c>
      <c r="D39" s="186">
        <f>ROUNDDOWN((('120 AMI Income Limit'!$C41/12)*0.3),0)</f>
        <v>1941</v>
      </c>
      <c r="E39" s="186">
        <f>ROUNDDOWN((((('120 AMI Income Limit'!$E41+'120 AMI Income Limit'!$F41)/2)/12)*0.3),0)</f>
        <v>2524</v>
      </c>
      <c r="F39" s="186">
        <f>ROUNDDOWN((('120 AMI Income Limit'!$G41/12)*0.3),0)</f>
        <v>2815</v>
      </c>
      <c r="G39" s="186">
        <f>ROUNDDOWN((((('120 AMI Income Limit'!$H41+'120 AMI Income Limit'!$I41)/2)/12)*0.3),0)</f>
        <v>3106</v>
      </c>
    </row>
    <row r="40" spans="1:17" s="169" customFormat="1" x14ac:dyDescent="0.25">
      <c r="A40" s="168" t="s">
        <v>230</v>
      </c>
      <c r="B40" s="187">
        <f>ROUNDDOWN((('120 AMI Income Limit'!$B42/12)*0.3),0)</f>
        <v>1698</v>
      </c>
      <c r="C40" s="187">
        <f>ROUNDDOWN((((('120 AMI Income Limit'!$B42+'120 AMI Income Limit'!$C42)/2)/12)*0.3),0)</f>
        <v>1820</v>
      </c>
      <c r="D40" s="187">
        <f>ROUNDDOWN((('120 AMI Income Limit'!$C42/12)*0.3),0)</f>
        <v>1941</v>
      </c>
      <c r="E40" s="187">
        <f>ROUNDDOWN((((('120 AMI Income Limit'!$E42+'120 AMI Income Limit'!$F42)/2)/12)*0.3),0)</f>
        <v>2524</v>
      </c>
      <c r="F40" s="187">
        <f>ROUNDDOWN((('120 AMI Income Limit'!$G42/12)*0.3),0)</f>
        <v>2815</v>
      </c>
      <c r="G40" s="187">
        <f>ROUNDDOWN((((('120 AMI Income Limit'!$H42+'120 AMI Income Limit'!$I42)/2)/12)*0.3),0)</f>
        <v>3106</v>
      </c>
    </row>
    <row r="41" spans="1:17" x14ac:dyDescent="0.25">
      <c r="A41" s="192" t="s">
        <v>231</v>
      </c>
      <c r="B41" s="186">
        <f>ROUNDDOWN((('120 AMI Income Limit'!$B43/12)*0.3),0)</f>
        <v>1755</v>
      </c>
      <c r="C41" s="186">
        <f>ROUNDDOWN((((('120 AMI Income Limit'!$B43+'120 AMI Income Limit'!$C43)/2)/12)*0.3),0)</f>
        <v>1880</v>
      </c>
      <c r="D41" s="186">
        <f>ROUNDDOWN((('120 AMI Income Limit'!$C43/12)*0.3),0)</f>
        <v>2006</v>
      </c>
      <c r="E41" s="186">
        <f>ROUNDDOWN((((('120 AMI Income Limit'!$E43+'120 AMI Income Limit'!$F43)/2)/12)*0.3),0)</f>
        <v>2608</v>
      </c>
      <c r="F41" s="186">
        <f>ROUNDDOWN((('120 AMI Income Limit'!$G43/12)*0.3),0)</f>
        <v>2908</v>
      </c>
      <c r="G41" s="186">
        <f>ROUNDDOWN((((('120 AMI Income Limit'!$H43+'120 AMI Income Limit'!$I43)/2)/12)*0.3),0)</f>
        <v>3210</v>
      </c>
    </row>
    <row r="42" spans="1:17" s="169" customFormat="1" x14ac:dyDescent="0.25">
      <c r="A42" s="168" t="s">
        <v>232</v>
      </c>
      <c r="B42" s="187">
        <f>ROUNDDOWN((('120 AMI Income Limit'!$B44/12)*0.3),0)</f>
        <v>2477</v>
      </c>
      <c r="C42" s="187">
        <f>ROUNDDOWN((((('120 AMI Income Limit'!$B44+'120 AMI Income Limit'!$C44)/2)/12)*0.3),0)</f>
        <v>2655</v>
      </c>
      <c r="D42" s="187">
        <f>ROUNDDOWN((('120 AMI Income Limit'!$C44/12)*0.3),0)</f>
        <v>2832</v>
      </c>
      <c r="E42" s="187">
        <f>ROUNDDOWN((((('120 AMI Income Limit'!$E44+'120 AMI Income Limit'!$F44)/2)/12)*0.3),0)</f>
        <v>3681</v>
      </c>
      <c r="F42" s="187">
        <f>ROUNDDOWN((('120 AMI Income Limit'!$G44/12)*0.3),0)</f>
        <v>4106</v>
      </c>
      <c r="G42" s="187">
        <f>ROUNDDOWN((((('120 AMI Income Limit'!$H44+'120 AMI Income Limit'!$I44)/2)/12)*0.3),0)</f>
        <v>4531</v>
      </c>
    </row>
    <row r="43" spans="1:17" x14ac:dyDescent="0.25">
      <c r="A43" s="192" t="s">
        <v>233</v>
      </c>
      <c r="B43" s="186">
        <f>ROUNDDOWN((('120 AMI Income Limit'!$B45/12)*0.3),0)</f>
        <v>1698</v>
      </c>
      <c r="C43" s="186">
        <f>ROUNDDOWN((((('120 AMI Income Limit'!$B45+'120 AMI Income Limit'!$C45)/2)/12)*0.3),0)</f>
        <v>1820</v>
      </c>
      <c r="D43" s="186">
        <f>ROUNDDOWN((('120 AMI Income Limit'!$C45/12)*0.3),0)</f>
        <v>1941</v>
      </c>
      <c r="E43" s="186">
        <f>ROUNDDOWN((((('120 AMI Income Limit'!$E45+'120 AMI Income Limit'!$F45)/2)/12)*0.3),0)</f>
        <v>2524</v>
      </c>
      <c r="F43" s="186">
        <f>ROUNDDOWN((('120 AMI Income Limit'!$G45/12)*0.3),0)</f>
        <v>2815</v>
      </c>
      <c r="G43" s="186">
        <f>ROUNDDOWN((((('120 AMI Income Limit'!$H45+'120 AMI Income Limit'!$I45)/2)/12)*0.3),0)</f>
        <v>3106</v>
      </c>
    </row>
    <row r="44" spans="1:17" s="169" customFormat="1" x14ac:dyDescent="0.25">
      <c r="A44" s="168" t="s">
        <v>234</v>
      </c>
      <c r="B44" s="187">
        <f>ROUNDDOWN((('120 AMI Income Limit'!$B46/12)*0.3),0)</f>
        <v>2477</v>
      </c>
      <c r="C44" s="187">
        <f>ROUNDDOWN((((('120 AMI Income Limit'!$B46+'120 AMI Income Limit'!$C46)/2)/12)*0.3),0)</f>
        <v>2655</v>
      </c>
      <c r="D44" s="187">
        <f>ROUNDDOWN((('120 AMI Income Limit'!$C46/12)*0.3),0)</f>
        <v>2832</v>
      </c>
      <c r="E44" s="187">
        <f>ROUNDDOWN((((('120 AMI Income Limit'!$E46+'120 AMI Income Limit'!$F46)/2)/12)*0.3),0)</f>
        <v>3681</v>
      </c>
      <c r="F44" s="187">
        <f>ROUNDDOWN((('120 AMI Income Limit'!$G46/12)*0.3),0)</f>
        <v>4106</v>
      </c>
      <c r="G44" s="187">
        <f>ROUNDDOWN((((('120 AMI Income Limit'!$H46+'120 AMI Income Limit'!$I46)/2)/12)*0.3),0)</f>
        <v>4531</v>
      </c>
    </row>
    <row r="45" spans="1:17" ht="58.9" customHeight="1" x14ac:dyDescent="0.25">
      <c r="A45" s="272" t="s">
        <v>240</v>
      </c>
      <c r="B45" s="272"/>
      <c r="C45" s="272"/>
      <c r="D45" s="272"/>
      <c r="E45" s="272"/>
      <c r="F45" s="272"/>
      <c r="G45" s="272"/>
      <c r="H45" s="173"/>
    </row>
  </sheetData>
  <sheetProtection algorithmName="SHA-512" hashValue="lSL8ZDAO6M6c4dfXSZ/3d9SN0wIixmwt4zUOR4RWe17hPgeDmH2OkBgfoQxDRLKY/KHfXH26teN5JZIa6oRccQ==" saltValue="YZ3y02Uyb6nynGmyclWACQ==" spinCount="100000" sheet="1" objects="1" scenarios="1" formatColumns="0" formatRows="0"/>
  <mergeCells count="4">
    <mergeCell ref="A3:G3"/>
    <mergeCell ref="A5:G5"/>
    <mergeCell ref="A6:H6"/>
    <mergeCell ref="A45:G45"/>
  </mergeCells>
  <printOptions horizontalCentered="1"/>
  <pageMargins left="0.7" right="0.7" top="0.75" bottom="0.75" header="0.3" footer="0.3"/>
  <pageSetup scale="80"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9A4C68B71894C40B50602D793BFC62C" ma:contentTypeVersion="2" ma:contentTypeDescription="Create a new document." ma:contentTypeScope="" ma:versionID="4d78b03eaaf06b9a8bc295392566cced">
  <xsd:schema xmlns:xsd="http://www.w3.org/2001/XMLSchema" xmlns:xs="http://www.w3.org/2001/XMLSchema" xmlns:p="http://schemas.microsoft.com/office/2006/metadata/properties" xmlns:ns1="http://schemas.microsoft.com/sharepoint/v3" xmlns:ns2="414e15ea-35fd-4cff-b780-bb342b3dfcbd" targetNamespace="http://schemas.microsoft.com/office/2006/metadata/properties" ma:root="true" ma:fieldsID="228ed2aec82a4673187ed6d06b0265ae" ns1:_="" ns2:_="">
    <xsd:import namespace="http://schemas.microsoft.com/sharepoint/v3"/>
    <xsd:import namespace="414e15ea-35fd-4cff-b780-bb342b3dfcbd"/>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14e15ea-35fd-4cff-b780-bb342b3dfcb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6620B8F6-2527-466E-8A38-644AA65224B5}"/>
</file>

<file path=customXml/itemProps2.xml><?xml version="1.0" encoding="utf-8"?>
<ds:datastoreItem xmlns:ds="http://schemas.openxmlformats.org/officeDocument/2006/customXml" ds:itemID="{8DBA2F5B-A4E7-4F63-9745-1D6138F44739}">
  <ds:schemaRefs>
    <ds:schemaRef ds:uri="http://schemas.microsoft.com/sharepoint/v3/contenttype/forms"/>
  </ds:schemaRefs>
</ds:datastoreItem>
</file>

<file path=customXml/itemProps3.xml><?xml version="1.0" encoding="utf-8"?>
<ds:datastoreItem xmlns:ds="http://schemas.openxmlformats.org/officeDocument/2006/customXml" ds:itemID="{4B083B0E-7B9E-4739-816C-4A97501AB095}">
  <ds:schemaRefs>
    <ds:schemaRef ds:uri="http://schemas.microsoft.com/office/infopath/2007/PartnerControls"/>
    <ds:schemaRef ds:uri="http://purl.org/dc/terms/"/>
    <ds:schemaRef ds:uri="5550822b-2f84-4b54-97e3-c605e0fbea03"/>
    <ds:schemaRef ds:uri="http://schemas.openxmlformats.org/package/2006/metadata/core-properties"/>
    <ds:schemaRef ds:uri="http://purl.org/dc/dcmitype/"/>
    <ds:schemaRef ds:uri="http://schemas.microsoft.com/office/2006/documentManagement/types"/>
    <ds:schemaRef ds:uri="c87bf747-545d-4b88-bdbc-e946be8d4bb0"/>
    <ds:schemaRef ds:uri="http://purl.org/dc/elements/1.1/"/>
    <ds:schemaRef ds:uri="http://schemas.microsoft.com/office/2006/metadata/properties"/>
    <ds:schemaRef ds:uri="http://www.w3.org/XML/1998/namespace"/>
    <ds:schemaRef ds:uri="4edbf285-58a9-44f0-9922-baa4233c4101"/>
    <ds:schemaRef ds:uri="948afad3-41a1-464a-beac-6dea682f73aa"/>
  </ds:schemaRefs>
</ds:datastoreItem>
</file>

<file path=docMetadata/LabelInfo.xml><?xml version="1.0" encoding="utf-8"?>
<clbl:labelList xmlns:clbl="http://schemas.microsoft.com/office/2020/mipLabelMetadata">
  <clbl:label id="{0bef47d3-7438-460f-b1fd-1b90a7e4b511}" enabled="1" method="Privileged" siteId="{aa3f6932-fa7c-47b4-a0ce-a598cad161c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General Project Info</vt:lpstr>
      <vt:lpstr>Prolink Etc</vt:lpstr>
      <vt:lpstr>Sources&amp;Uses</vt:lpstr>
      <vt:lpstr>Op. &amp; Debt Serv.</vt:lpstr>
      <vt:lpstr>Final CF - MIRL</vt:lpstr>
      <vt:lpstr>Final CF - no MIRL</vt:lpstr>
      <vt:lpstr>120 AMI Income Limit</vt:lpstr>
      <vt:lpstr>120 AMI Rent Limits</vt:lpstr>
      <vt:lpstr>'120 AMI Income Limit'!Print_Area</vt:lpstr>
      <vt:lpstr>'120 AMI Rent Limits'!Print_Area</vt:lpstr>
      <vt:lpstr>'Final CF - MIRL'!Print_Area</vt:lpstr>
      <vt:lpstr>'Final CF - no MIRL'!Print_Area</vt:lpstr>
      <vt:lpstr>'Op. &amp; Debt Serv.'!Print_Area</vt:lpstr>
      <vt:lpstr>'Sources&amp;Uses'!Print_Area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Valued Compaq Customer</dc:creator>
  <cp:keywords/>
  <dc:description/>
  <cp:lastModifiedBy>ISOM Becky * HCS</cp:lastModifiedBy>
  <cp:revision/>
  <dcterms:created xsi:type="dcterms:W3CDTF">1997-05-06T18:21:37Z</dcterms:created>
  <dcterms:modified xsi:type="dcterms:W3CDTF">2025-12-31T23:51:16Z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bef47d3-7438-460f-b1fd-1b90a7e4b511_Enabled">
    <vt:lpwstr>true</vt:lpwstr>
  </property>
  <property fmtid="{D5CDD505-2E9C-101B-9397-08002B2CF9AE}" pid="3" name="MSIP_Label_0bef47d3-7438-460f-b1fd-1b90a7e4b511_SetDate">
    <vt:lpwstr>2024-11-20T21:13:38Z</vt:lpwstr>
  </property>
  <property fmtid="{D5CDD505-2E9C-101B-9397-08002B2CF9AE}" pid="4" name="MSIP_Label_0bef47d3-7438-460f-b1fd-1b90a7e4b511_Method">
    <vt:lpwstr>Privileged</vt:lpwstr>
  </property>
  <property fmtid="{D5CDD505-2E9C-101B-9397-08002B2CF9AE}" pid="5" name="MSIP_Label_0bef47d3-7438-460f-b1fd-1b90a7e4b511_Name">
    <vt:lpwstr>Level 3 - Restricted (Items)</vt:lpwstr>
  </property>
  <property fmtid="{D5CDD505-2E9C-101B-9397-08002B2CF9AE}" pid="6" name="MSIP_Label_0bef47d3-7438-460f-b1fd-1b90a7e4b511_SiteId">
    <vt:lpwstr>aa3f6932-fa7c-47b4-a0ce-a598cad161cf</vt:lpwstr>
  </property>
  <property fmtid="{D5CDD505-2E9C-101B-9397-08002B2CF9AE}" pid="7" name="MSIP_Label_0bef47d3-7438-460f-b1fd-1b90a7e4b511_ActionId">
    <vt:lpwstr>b02c61e7-cdcf-4d2f-ac46-2f482125b70c</vt:lpwstr>
  </property>
  <property fmtid="{D5CDD505-2E9C-101B-9397-08002B2CF9AE}" pid="8" name="MSIP_Label_0bef47d3-7438-460f-b1fd-1b90a7e4b511_ContentBits">
    <vt:lpwstr>2</vt:lpwstr>
  </property>
  <property fmtid="{D5CDD505-2E9C-101B-9397-08002B2CF9AE}" pid="9" name="ContentTypeId">
    <vt:lpwstr>0x01010049A4C68B71894C40B50602D793BFC62C</vt:lpwstr>
  </property>
  <property fmtid="{D5CDD505-2E9C-101B-9397-08002B2CF9AE}" pid="10" name="MediaServiceImageTags">
    <vt:lpwstr/>
  </property>
  <property fmtid="{D5CDD505-2E9C-101B-9397-08002B2CF9AE}" pid="11" name="SchemaType">
    <vt:lpwstr>Development</vt:lpwstr>
  </property>
  <property fmtid="{D5CDD505-2E9C-101B-9397-08002B2CF9AE}" pid="12" name="SD_RESERVED_IsProtected">
    <vt:lpwstr>True</vt:lpwstr>
  </property>
  <property fmtid="{D5CDD505-2E9C-101B-9397-08002B2CF9AE}" pid="13" name="SD_RESERVED_Protection0«bY/BasJAEIZfZdhDL6VGg1pKs4GgiQ3EZnHVLd7iMsq2ya5sNgXfvkm1KaVehpnvO8z/B4wDo+S8uJ+sh2/nJN/IV18VDKcvu0g1s8enbTaP8TjNR77S4yQzlEAqWEyJsw12O/89ooiSyZiAYPwHCSYoORRljSQMBF+zboYL1GiLEpg17ygdpPpgAq8VnWxhqfQHxE72jJvGSqzviur0vKmx7kV+GsA3hTnuHXC">
    <vt:lpwstr>SD_RESERVED_Protection1«0n4NeJkq3T2YJPMAyXWW3uDZ/1cgfQrRM20TSVAiZqpT7J1eo3UVdg3iXZh7j4Rc=§</vt:lpwstr>
  </property>
</Properties>
</file>