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CONTRACT\25-27 Contracts\00A2. Contract Templates\"/>
    </mc:Choice>
  </mc:AlternateContent>
  <xr:revisionPtr revIDLastSave="0" documentId="13_ncr:1_{73F9BE24-1FF2-4DC2-A902-25874FF6BD85}" xr6:coauthVersionLast="47" xr6:coauthVersionMax="47" xr10:uidLastSave="{00000000-0000-0000-0000-000000000000}"/>
  <bookViews>
    <workbookView xWindow="18225" yWindow="285" windowWidth="32670" windowHeight="19665" tabRatio="821" xr2:uid="{00000000-000D-0000-FFFF-FFFF00000000}"/>
  </bookViews>
  <sheets>
    <sheet name="OCT25" sheetId="19" r:id="rId1"/>
    <sheet name="NOV25" sheetId="20" r:id="rId2"/>
    <sheet name="DEC25" sheetId="21" r:id="rId3"/>
    <sheet name="JAN26" sheetId="4" r:id="rId4"/>
    <sheet name="FEB26" sheetId="11" r:id="rId5"/>
    <sheet name="MAR26" sheetId="10" r:id="rId6"/>
    <sheet name="APR26" sheetId="13" r:id="rId7"/>
    <sheet name="MAY26" sheetId="14" r:id="rId8"/>
    <sheet name="JUN26" sheetId="15" r:id="rId9"/>
    <sheet name="JUL26" sheetId="16" r:id="rId10"/>
    <sheet name="AUG26" sheetId="17" r:id="rId11"/>
    <sheet name="SEP26" sheetId="18" r:id="rId12"/>
    <sheet name="OCT26" sheetId="24" r:id="rId13"/>
    <sheet name="NOV26" sheetId="25" r:id="rId14"/>
    <sheet name="DEC26" sheetId="26" r:id="rId15"/>
    <sheet name="JAN27" sheetId="27" r:id="rId16"/>
    <sheet name="FEB27" sheetId="28" r:id="rId17"/>
    <sheet name="MAR27" sheetId="29" r:id="rId18"/>
    <sheet name="APR27" sheetId="30" r:id="rId19"/>
    <sheet name="MAY27" sheetId="31" r:id="rId20"/>
    <sheet name="JUN27" sheetId="32" r:id="rId21"/>
    <sheet name="MonthlyReview" sheetId="9" r:id="rId22"/>
    <sheet name="Invoice" sheetId="6" r:id="rId23"/>
    <sheet name="Overview" sheetId="5" r:id="rId24"/>
    <sheet name="Information" sheetId="8" r:id="rId25"/>
    <sheet name="Invoice Instructions" sheetId="12" r:id="rId26"/>
    <sheet name="Online Submission" sheetId="23" r:id="rId27"/>
  </sheets>
  <definedNames>
    <definedName name="_xlnm._FilterDatabase" localSheetId="6" hidden="1">'APR26'!$A$14:$L$14</definedName>
    <definedName name="_xlnm._FilterDatabase" localSheetId="18" hidden="1">'APR27'!$A$14:$L$14</definedName>
    <definedName name="_xlnm._FilterDatabase" localSheetId="10" hidden="1">'AUG26'!$A$14:$L$14</definedName>
    <definedName name="_xlnm._FilterDatabase" localSheetId="2" hidden="1">'DEC25'!$A$14:$L$14</definedName>
    <definedName name="_xlnm._FilterDatabase" localSheetId="14" hidden="1">'DEC26'!$A$14:$L$14</definedName>
    <definedName name="_xlnm._FilterDatabase" localSheetId="4" hidden="1">'FEB26'!$A$14:$L$14</definedName>
    <definedName name="_xlnm._FilterDatabase" localSheetId="16" hidden="1">'FEB27'!$A$14:$L$14</definedName>
    <definedName name="_xlnm._FilterDatabase" localSheetId="3" hidden="1">'JAN26'!$A$14:$L$14</definedName>
    <definedName name="_xlnm._FilterDatabase" localSheetId="15" hidden="1">'JAN27'!$A$14:$L$14</definedName>
    <definedName name="_xlnm._FilterDatabase" localSheetId="9" hidden="1">'JUL26'!$A$14:$L$14</definedName>
    <definedName name="_xlnm._FilterDatabase" localSheetId="8" hidden="1">'JUN26'!$A$14:$L$14</definedName>
    <definedName name="_xlnm._FilterDatabase" localSheetId="20" hidden="1">'JUN27'!$A$14:$L$14</definedName>
    <definedName name="_xlnm._FilterDatabase" localSheetId="5" hidden="1">'MAR26'!$A$14:$L$14</definedName>
    <definedName name="_xlnm._FilterDatabase" localSheetId="17" hidden="1">'MAR27'!$A$14:$L$14</definedName>
    <definedName name="_xlnm._FilterDatabase" localSheetId="7" hidden="1">'MAY26'!$A$14:$L$14</definedName>
    <definedName name="_xlnm._FilterDatabase" localSheetId="19" hidden="1">'MAY27'!$A$14:$L$14</definedName>
    <definedName name="_xlnm._FilterDatabase" localSheetId="1" hidden="1">'NOV25'!$A$14:$L$14</definedName>
    <definedName name="_xlnm._FilterDatabase" localSheetId="13" hidden="1">'NOV26'!$A$14:$L$14</definedName>
    <definedName name="_xlnm._FilterDatabase" localSheetId="0" hidden="1">'OCT25'!$A$14:$L$14</definedName>
    <definedName name="_xlnm._FilterDatabase" localSheetId="12" hidden="1">'OCT26'!$A$14:$L$14</definedName>
    <definedName name="_xlnm._FilterDatabase" localSheetId="11" hidden="1">'SEP26'!$A$14:$L$14</definedName>
    <definedName name="PaymentMonth" localSheetId="22">Invoice!$J$5</definedName>
    <definedName name="PaymentMonth" localSheetId="23">Overview!$O$2</definedName>
    <definedName name="_xlnm.Print_Area" localSheetId="22">Invoice!$C$4:$J$36</definedName>
    <definedName name="Q1ASH" localSheetId="21">MonthlyReview!$F$13</definedName>
    <definedName name="Q1GAS" localSheetId="21">MonthlyReview!$G$13</definedName>
    <definedName name="Q1TotalHrs" localSheetId="21">MonthlyReview!$I$13</definedName>
    <definedName name="Q2ASH" localSheetId="21">MonthlyReview!$F$23</definedName>
    <definedName name="Q2GAS" localSheetId="21">MonthlyReview!$G$23</definedName>
    <definedName name="Q2TotalHrs" localSheetId="21">MonthlyReview!$I$23</definedName>
    <definedName name="Q3ASH" localSheetId="21">MonthlyReview!$F$33</definedName>
    <definedName name="Q3GAS" localSheetId="21">MonthlyReview!$G$33</definedName>
    <definedName name="Q3TotalHrs" localSheetId="21">MonthlyReview!$I$33</definedName>
    <definedName name="Q4ASH" localSheetId="21">MonthlyReview!$F$43</definedName>
    <definedName name="Q4GAS" localSheetId="21">MonthlyReview!$G$43</definedName>
    <definedName name="Q4TotalHrs" localSheetId="21">MonthlyReview!$I$43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4" i="31" l="1"/>
  <c r="R4" i="30"/>
  <c r="R4" i="29"/>
  <c r="R4" i="28"/>
  <c r="R4" i="27"/>
  <c r="R4" i="26"/>
  <c r="R4" i="25"/>
  <c r="R4" i="24"/>
  <c r="R4" i="18"/>
  <c r="R4" i="17"/>
  <c r="R4" i="16"/>
  <c r="R4" i="15"/>
  <c r="R4" i="14"/>
  <c r="R4" i="13"/>
  <c r="R4" i="10"/>
  <c r="R4" i="11"/>
  <c r="R4" i="4"/>
  <c r="R4" i="21"/>
  <c r="R4" i="20"/>
  <c r="R4" i="19"/>
  <c r="R4" i="32"/>
  <c r="N17" i="20" l="1"/>
  <c r="O2" i="5" l="1"/>
  <c r="I66" i="9" l="1"/>
  <c r="H66" i="9"/>
  <c r="I56" i="9"/>
  <c r="H56" i="9"/>
  <c r="I46" i="9"/>
  <c r="H46" i="9"/>
  <c r="K10" i="32"/>
  <c r="I10" i="32"/>
  <c r="H10" i="32"/>
  <c r="G10" i="32"/>
  <c r="O10" i="32" s="1"/>
  <c r="T9" i="32"/>
  <c r="S9" i="32"/>
  <c r="Q9" i="32"/>
  <c r="P9" i="32"/>
  <c r="O9" i="32"/>
  <c r="L9" i="32"/>
  <c r="K9" i="32"/>
  <c r="I9" i="32"/>
  <c r="H9" i="32"/>
  <c r="G9" i="32"/>
  <c r="F6" i="32"/>
  <c r="F5" i="32"/>
  <c r="N17" i="32"/>
  <c r="F4" i="32"/>
  <c r="B4" i="32"/>
  <c r="F3" i="32"/>
  <c r="K10" i="31"/>
  <c r="I10" i="31"/>
  <c r="H10" i="31"/>
  <c r="G10" i="31"/>
  <c r="T9" i="31"/>
  <c r="S9" i="31"/>
  <c r="Q9" i="31"/>
  <c r="P9" i="31"/>
  <c r="O9" i="31"/>
  <c r="L9" i="31"/>
  <c r="K9" i="31"/>
  <c r="I9" i="31"/>
  <c r="H9" i="31"/>
  <c r="G9" i="31"/>
  <c r="F6" i="31"/>
  <c r="F5" i="31"/>
  <c r="N17" i="31"/>
  <c r="F4" i="31"/>
  <c r="B4" i="31"/>
  <c r="F3" i="31"/>
  <c r="K10" i="30"/>
  <c r="I10" i="30"/>
  <c r="H10" i="30"/>
  <c r="G10" i="30"/>
  <c r="T9" i="30"/>
  <c r="S9" i="30"/>
  <c r="Q9" i="30"/>
  <c r="P9" i="30"/>
  <c r="O9" i="30"/>
  <c r="L9" i="30"/>
  <c r="K9" i="30"/>
  <c r="I9" i="30"/>
  <c r="H9" i="30"/>
  <c r="G9" i="30"/>
  <c r="F6" i="30"/>
  <c r="F5" i="30"/>
  <c r="N17" i="30"/>
  <c r="F4" i="30"/>
  <c r="B4" i="30"/>
  <c r="F3" i="30"/>
  <c r="K10" i="29"/>
  <c r="I10" i="29"/>
  <c r="H10" i="29"/>
  <c r="G10" i="29"/>
  <c r="T9" i="29"/>
  <c r="S9" i="29"/>
  <c r="Q9" i="29"/>
  <c r="P9" i="29"/>
  <c r="O9" i="29"/>
  <c r="L9" i="29"/>
  <c r="K9" i="29"/>
  <c r="I9" i="29"/>
  <c r="H9" i="29"/>
  <c r="G9" i="29"/>
  <c r="F6" i="29"/>
  <c r="F5" i="29"/>
  <c r="N17" i="29"/>
  <c r="F4" i="29"/>
  <c r="B4" i="29"/>
  <c r="F3" i="29"/>
  <c r="K10" i="28"/>
  <c r="I10" i="28"/>
  <c r="H10" i="28"/>
  <c r="G10" i="28"/>
  <c r="T9" i="28"/>
  <c r="S9" i="28"/>
  <c r="Q9" i="28"/>
  <c r="P9" i="28"/>
  <c r="O9" i="28"/>
  <c r="L9" i="28"/>
  <c r="K9" i="28"/>
  <c r="I9" i="28"/>
  <c r="H9" i="28"/>
  <c r="G9" i="28"/>
  <c r="F6" i="28"/>
  <c r="F5" i="28"/>
  <c r="N17" i="28"/>
  <c r="F4" i="28"/>
  <c r="B4" i="28"/>
  <c r="F3" i="28"/>
  <c r="K10" i="27"/>
  <c r="I10" i="27"/>
  <c r="H10" i="27"/>
  <c r="G10" i="27"/>
  <c r="L10" i="27" s="1"/>
  <c r="T9" i="27"/>
  <c r="S9" i="27"/>
  <c r="Q9" i="27"/>
  <c r="P9" i="27"/>
  <c r="O9" i="27"/>
  <c r="L9" i="27"/>
  <c r="K9" i="27"/>
  <c r="I9" i="27"/>
  <c r="H9" i="27"/>
  <c r="G9" i="27"/>
  <c r="F6" i="27"/>
  <c r="F5" i="27"/>
  <c r="N17" i="27"/>
  <c r="F4" i="27"/>
  <c r="B4" i="27"/>
  <c r="F3" i="27"/>
  <c r="K10" i="26"/>
  <c r="I10" i="26"/>
  <c r="H10" i="26"/>
  <c r="G10" i="26"/>
  <c r="L10" i="26" s="1"/>
  <c r="T9" i="26"/>
  <c r="S9" i="26"/>
  <c r="Q9" i="26"/>
  <c r="P9" i="26"/>
  <c r="O9" i="26"/>
  <c r="L9" i="26"/>
  <c r="K9" i="26"/>
  <c r="I9" i="26"/>
  <c r="H9" i="26"/>
  <c r="G9" i="26"/>
  <c r="F6" i="26"/>
  <c r="F5" i="26"/>
  <c r="N17" i="26"/>
  <c r="F4" i="26"/>
  <c r="B4" i="26"/>
  <c r="F3" i="26"/>
  <c r="K10" i="25"/>
  <c r="I10" i="25"/>
  <c r="H10" i="25"/>
  <c r="G10" i="25"/>
  <c r="L10" i="25" s="1"/>
  <c r="T9" i="25"/>
  <c r="S9" i="25"/>
  <c r="Q9" i="25"/>
  <c r="P9" i="25"/>
  <c r="O9" i="25"/>
  <c r="L9" i="25"/>
  <c r="K9" i="25"/>
  <c r="I9" i="25"/>
  <c r="H9" i="25"/>
  <c r="G9" i="25"/>
  <c r="F6" i="25"/>
  <c r="F5" i="25"/>
  <c r="N17" i="25"/>
  <c r="F4" i="25"/>
  <c r="B4" i="25"/>
  <c r="F3" i="25"/>
  <c r="K10" i="24"/>
  <c r="I10" i="24"/>
  <c r="H10" i="24"/>
  <c r="G10" i="24"/>
  <c r="L10" i="24" s="1"/>
  <c r="T9" i="24"/>
  <c r="S9" i="24"/>
  <c r="S10" i="24" s="1"/>
  <c r="Q9" i="24"/>
  <c r="P9" i="24"/>
  <c r="O9" i="24"/>
  <c r="L9" i="24"/>
  <c r="K9" i="24"/>
  <c r="I9" i="24"/>
  <c r="H9" i="24"/>
  <c r="G9" i="24"/>
  <c r="F6" i="24"/>
  <c r="F5" i="24"/>
  <c r="N17" i="24"/>
  <c r="F4" i="24"/>
  <c r="B4" i="24"/>
  <c r="F3" i="24"/>
  <c r="K10" i="18"/>
  <c r="I10" i="18"/>
  <c r="H10" i="18"/>
  <c r="G10" i="18"/>
  <c r="L10" i="18" s="1"/>
  <c r="T9" i="18"/>
  <c r="S9" i="18"/>
  <c r="S10" i="18" s="1"/>
  <c r="Q9" i="18"/>
  <c r="P9" i="18"/>
  <c r="O9" i="18"/>
  <c r="L9" i="18"/>
  <c r="K9" i="18"/>
  <c r="I9" i="18"/>
  <c r="H9" i="18"/>
  <c r="G9" i="18"/>
  <c r="F6" i="18"/>
  <c r="F5" i="18"/>
  <c r="N17" i="18"/>
  <c r="F4" i="18"/>
  <c r="B4" i="18"/>
  <c r="F3" i="18"/>
  <c r="K10" i="17"/>
  <c r="I10" i="17"/>
  <c r="H10" i="17"/>
  <c r="G10" i="17"/>
  <c r="L10" i="17" s="1"/>
  <c r="T9" i="17"/>
  <c r="S9" i="17"/>
  <c r="Q9" i="17"/>
  <c r="P9" i="17"/>
  <c r="O9" i="17"/>
  <c r="L9" i="17"/>
  <c r="K9" i="17"/>
  <c r="I9" i="17"/>
  <c r="H9" i="17"/>
  <c r="G9" i="17"/>
  <c r="F6" i="17"/>
  <c r="F5" i="17"/>
  <c r="N17" i="17"/>
  <c r="F4" i="17"/>
  <c r="B4" i="17"/>
  <c r="F3" i="17"/>
  <c r="K10" i="16"/>
  <c r="I10" i="16"/>
  <c r="H10" i="16"/>
  <c r="G10" i="16"/>
  <c r="T9" i="16"/>
  <c r="S9" i="16"/>
  <c r="Q9" i="16"/>
  <c r="P9" i="16"/>
  <c r="O9" i="16"/>
  <c r="L9" i="16"/>
  <c r="K9" i="16"/>
  <c r="I9" i="16"/>
  <c r="H9" i="16"/>
  <c r="G9" i="16"/>
  <c r="F6" i="16"/>
  <c r="F5" i="16"/>
  <c r="N17" i="16"/>
  <c r="F4" i="16"/>
  <c r="B4" i="16"/>
  <c r="F3" i="16"/>
  <c r="K10" i="15"/>
  <c r="I10" i="15"/>
  <c r="H10" i="15"/>
  <c r="G10" i="15"/>
  <c r="L10" i="15" s="1"/>
  <c r="T9" i="15"/>
  <c r="S9" i="15"/>
  <c r="Q9" i="15"/>
  <c r="P9" i="15"/>
  <c r="O9" i="15"/>
  <c r="L9" i="15"/>
  <c r="K9" i="15"/>
  <c r="I9" i="15"/>
  <c r="H9" i="15"/>
  <c r="G9" i="15"/>
  <c r="F6" i="15"/>
  <c r="F5" i="15"/>
  <c r="N17" i="15"/>
  <c r="F4" i="15"/>
  <c r="B4" i="15"/>
  <c r="F3" i="15"/>
  <c r="K10" i="14"/>
  <c r="I10" i="14"/>
  <c r="H10" i="14"/>
  <c r="G10" i="14"/>
  <c r="L10" i="14" s="1"/>
  <c r="T9" i="14"/>
  <c r="S9" i="14"/>
  <c r="Q9" i="14"/>
  <c r="P9" i="14"/>
  <c r="O9" i="14"/>
  <c r="L9" i="14"/>
  <c r="K9" i="14"/>
  <c r="I9" i="14"/>
  <c r="H9" i="14"/>
  <c r="G9" i="14"/>
  <c r="F6" i="14"/>
  <c r="F5" i="14"/>
  <c r="N17" i="14"/>
  <c r="F4" i="14"/>
  <c r="B4" i="14"/>
  <c r="F3" i="14"/>
  <c r="K10" i="13"/>
  <c r="I10" i="13"/>
  <c r="H10" i="13"/>
  <c r="G10" i="13"/>
  <c r="T9" i="13"/>
  <c r="S9" i="13"/>
  <c r="Q9" i="13"/>
  <c r="P9" i="13"/>
  <c r="O9" i="13"/>
  <c r="L9" i="13"/>
  <c r="S10" i="13" s="1"/>
  <c r="K9" i="13"/>
  <c r="I9" i="13"/>
  <c r="H9" i="13"/>
  <c r="G9" i="13"/>
  <c r="F6" i="13"/>
  <c r="F5" i="13"/>
  <c r="N17" i="13"/>
  <c r="F4" i="13"/>
  <c r="B4" i="13"/>
  <c r="F3" i="13"/>
  <c r="K10" i="10"/>
  <c r="I10" i="10"/>
  <c r="H10" i="10"/>
  <c r="G10" i="10"/>
  <c r="L10" i="10" s="1"/>
  <c r="T9" i="10"/>
  <c r="S9" i="10"/>
  <c r="Q9" i="10"/>
  <c r="P9" i="10"/>
  <c r="O9" i="10"/>
  <c r="L9" i="10"/>
  <c r="K9" i="10"/>
  <c r="I9" i="10"/>
  <c r="H9" i="10"/>
  <c r="G9" i="10"/>
  <c r="F6" i="10"/>
  <c r="F5" i="10"/>
  <c r="N17" i="10"/>
  <c r="F4" i="10"/>
  <c r="B4" i="10"/>
  <c r="F3" i="10"/>
  <c r="K10" i="11"/>
  <c r="I10" i="11"/>
  <c r="H10" i="11"/>
  <c r="G10" i="11"/>
  <c r="T9" i="11"/>
  <c r="S9" i="11"/>
  <c r="Q9" i="11"/>
  <c r="P9" i="11"/>
  <c r="O9" i="11"/>
  <c r="L9" i="11"/>
  <c r="K9" i="11"/>
  <c r="I9" i="11"/>
  <c r="H9" i="11"/>
  <c r="G9" i="11"/>
  <c r="F6" i="11"/>
  <c r="F5" i="11"/>
  <c r="N17" i="11"/>
  <c r="F4" i="11"/>
  <c r="B4" i="11"/>
  <c r="F3" i="11"/>
  <c r="K10" i="4"/>
  <c r="I10" i="4"/>
  <c r="H10" i="4"/>
  <c r="G10" i="4"/>
  <c r="T9" i="4"/>
  <c r="S9" i="4"/>
  <c r="Q9" i="4"/>
  <c r="P9" i="4"/>
  <c r="O9" i="4"/>
  <c r="L9" i="4"/>
  <c r="K9" i="4"/>
  <c r="I9" i="4"/>
  <c r="H9" i="4"/>
  <c r="G9" i="4"/>
  <c r="F6" i="4"/>
  <c r="F5" i="4"/>
  <c r="N17" i="4"/>
  <c r="F4" i="4"/>
  <c r="B4" i="4"/>
  <c r="F3" i="4"/>
  <c r="K10" i="21"/>
  <c r="I10" i="21"/>
  <c r="H10" i="21"/>
  <c r="G10" i="21"/>
  <c r="T9" i="21"/>
  <c r="S9" i="21"/>
  <c r="Q9" i="21"/>
  <c r="P9" i="21"/>
  <c r="O9" i="21"/>
  <c r="L9" i="21"/>
  <c r="K9" i="21"/>
  <c r="I9" i="21"/>
  <c r="H9" i="21"/>
  <c r="G9" i="21"/>
  <c r="F6" i="21"/>
  <c r="F5" i="21"/>
  <c r="N17" i="21"/>
  <c r="F4" i="21"/>
  <c r="B4" i="21"/>
  <c r="F3" i="21"/>
  <c r="K10" i="20"/>
  <c r="I10" i="20"/>
  <c r="H10" i="20"/>
  <c r="G10" i="20"/>
  <c r="T9" i="20"/>
  <c r="S9" i="20"/>
  <c r="Q9" i="20"/>
  <c r="P9" i="20"/>
  <c r="O9" i="20"/>
  <c r="L9" i="20"/>
  <c r="K9" i="20"/>
  <c r="I9" i="20"/>
  <c r="H9" i="20"/>
  <c r="G9" i="20"/>
  <c r="F6" i="20"/>
  <c r="F5" i="20"/>
  <c r="F4" i="20"/>
  <c r="B4" i="20"/>
  <c r="F3" i="20"/>
  <c r="H51" i="9"/>
  <c r="J49" i="9"/>
  <c r="G61" i="9"/>
  <c r="G71" i="9"/>
  <c r="D59" i="9"/>
  <c r="F49" i="9"/>
  <c r="E60" i="9"/>
  <c r="E50" i="9"/>
  <c r="G60" i="9"/>
  <c r="G70" i="9"/>
  <c r="H70" i="9"/>
  <c r="J71" i="9"/>
  <c r="J61" i="9"/>
  <c r="D51" i="9"/>
  <c r="F59" i="9"/>
  <c r="D71" i="9"/>
  <c r="G50" i="9"/>
  <c r="E59" i="9"/>
  <c r="E70" i="9"/>
  <c r="D4" i="5" a="1"/>
  <c r="G51" i="9"/>
  <c r="H50" i="9"/>
  <c r="J70" i="9"/>
  <c r="F61" i="9"/>
  <c r="H60" i="9"/>
  <c r="H61" i="9"/>
  <c r="G59" i="9"/>
  <c r="F50" i="9"/>
  <c r="J69" i="9"/>
  <c r="G69" i="9"/>
  <c r="H49" i="9"/>
  <c r="F69" i="9"/>
  <c r="D49" i="9"/>
  <c r="E69" i="9"/>
  <c r="D69" i="9"/>
  <c r="H69" i="9"/>
  <c r="J50" i="9"/>
  <c r="F60" i="9"/>
  <c r="E51" i="9"/>
  <c r="H59" i="9"/>
  <c r="E49" i="9"/>
  <c r="J59" i="9"/>
  <c r="E61" i="9"/>
  <c r="H71" i="9"/>
  <c r="F51" i="9"/>
  <c r="D50" i="9"/>
  <c r="D60" i="9"/>
  <c r="F70" i="9"/>
  <c r="J60" i="9"/>
  <c r="E71" i="9"/>
  <c r="D19" i="9"/>
  <c r="D70" i="9"/>
  <c r="D61" i="9"/>
  <c r="J51" i="9"/>
  <c r="F71" i="9"/>
  <c r="G49" i="9"/>
  <c r="S10" i="32" l="1"/>
  <c r="S10" i="30"/>
  <c r="L10" i="30"/>
  <c r="L10" i="29"/>
  <c r="S10" i="28"/>
  <c r="L10" i="28"/>
  <c r="S10" i="26"/>
  <c r="T10" i="18"/>
  <c r="L10" i="16"/>
  <c r="S10" i="15"/>
  <c r="L10" i="13"/>
  <c r="L10" i="11"/>
  <c r="L10" i="4"/>
  <c r="L10" i="21"/>
  <c r="O10" i="30"/>
  <c r="Q10" i="30"/>
  <c r="P10" i="30"/>
  <c r="R12" i="30" s="1"/>
  <c r="T10" i="29"/>
  <c r="O10" i="28"/>
  <c r="P10" i="28"/>
  <c r="T10" i="26"/>
  <c r="T10" i="14"/>
  <c r="Q10" i="13"/>
  <c r="T10" i="11"/>
  <c r="Q10" i="21"/>
  <c r="P10" i="32"/>
  <c r="L10" i="32"/>
  <c r="Q10" i="32"/>
  <c r="T10" i="32"/>
  <c r="L10" i="31"/>
  <c r="O10" i="31"/>
  <c r="P10" i="31"/>
  <c r="Q10" i="31"/>
  <c r="S10" i="31"/>
  <c r="T10" i="31"/>
  <c r="T10" i="30"/>
  <c r="O10" i="29"/>
  <c r="P10" i="29"/>
  <c r="Q10" i="29"/>
  <c r="S10" i="29"/>
  <c r="Q10" i="28"/>
  <c r="T10" i="28"/>
  <c r="O10" i="27"/>
  <c r="P10" i="27"/>
  <c r="Q10" i="27"/>
  <c r="S10" i="27"/>
  <c r="T10" i="27"/>
  <c r="O10" i="26"/>
  <c r="P10" i="26"/>
  <c r="Q10" i="26"/>
  <c r="O10" i="25"/>
  <c r="P10" i="25"/>
  <c r="Q10" i="25"/>
  <c r="S10" i="25"/>
  <c r="T10" i="25"/>
  <c r="O10" i="18"/>
  <c r="P10" i="18"/>
  <c r="Q10" i="18"/>
  <c r="P10" i="17"/>
  <c r="Q10" i="17"/>
  <c r="S10" i="17"/>
  <c r="T10" i="17"/>
  <c r="O10" i="17"/>
  <c r="O10" i="16"/>
  <c r="P10" i="16"/>
  <c r="Q10" i="16"/>
  <c r="S10" i="16"/>
  <c r="T10" i="16"/>
  <c r="O10" i="15"/>
  <c r="P10" i="15"/>
  <c r="Q10" i="15"/>
  <c r="R12" i="15" s="1"/>
  <c r="T10" i="15"/>
  <c r="O10" i="14"/>
  <c r="P10" i="14"/>
  <c r="R12" i="14" s="1"/>
  <c r="Q10" i="14"/>
  <c r="S10" i="14"/>
  <c r="T10" i="13"/>
  <c r="O10" i="13"/>
  <c r="P10" i="13"/>
  <c r="O10" i="10"/>
  <c r="P10" i="10"/>
  <c r="Q10" i="10"/>
  <c r="S10" i="10"/>
  <c r="T10" i="10"/>
  <c r="P10" i="11"/>
  <c r="Q10" i="11"/>
  <c r="S10" i="11"/>
  <c r="O10" i="11"/>
  <c r="O10" i="4"/>
  <c r="P10" i="4"/>
  <c r="Q10" i="4"/>
  <c r="S10" i="4"/>
  <c r="T10" i="4"/>
  <c r="S10" i="21"/>
  <c r="T10" i="21"/>
  <c r="O10" i="21"/>
  <c r="P10" i="21"/>
  <c r="O10" i="20"/>
  <c r="Q10" i="20"/>
  <c r="S10" i="20"/>
  <c r="T10" i="20"/>
  <c r="L10" i="20"/>
  <c r="O10" i="24"/>
  <c r="P10" i="24"/>
  <c r="T10" i="24"/>
  <c r="D4" i="5"/>
  <c r="P10" i="20"/>
  <c r="Q10" i="24"/>
  <c r="H73" i="9"/>
  <c r="J73" i="9"/>
  <c r="I71" i="9"/>
  <c r="I70" i="9"/>
  <c r="D73" i="9"/>
  <c r="I69" i="9"/>
  <c r="E73" i="9"/>
  <c r="F73" i="9"/>
  <c r="G73" i="9"/>
  <c r="F63" i="9"/>
  <c r="G63" i="9"/>
  <c r="H63" i="9"/>
  <c r="D63" i="9"/>
  <c r="I59" i="9"/>
  <c r="J63" i="9"/>
  <c r="I61" i="9"/>
  <c r="I60" i="9"/>
  <c r="E63" i="9"/>
  <c r="H53" i="9"/>
  <c r="J53" i="9"/>
  <c r="I51" i="9"/>
  <c r="I50" i="9"/>
  <c r="D53" i="9"/>
  <c r="I49" i="9"/>
  <c r="E53" i="9"/>
  <c r="F53" i="9"/>
  <c r="G53" i="9"/>
  <c r="R12" i="25"/>
  <c r="I10" i="19"/>
  <c r="D20" i="8"/>
  <c r="R12" i="26" l="1"/>
  <c r="R12" i="17"/>
  <c r="R12" i="16"/>
  <c r="R12" i="13"/>
  <c r="R12" i="20"/>
  <c r="R12" i="32"/>
  <c r="R12" i="29"/>
  <c r="R12" i="28"/>
  <c r="R12" i="27"/>
  <c r="R12" i="18"/>
  <c r="R12" i="10"/>
  <c r="R12" i="11"/>
  <c r="R12" i="4"/>
  <c r="R12" i="21"/>
  <c r="R12" i="31"/>
  <c r="I73" i="9"/>
  <c r="I63" i="9"/>
  <c r="I53" i="9"/>
  <c r="R12" i="24"/>
  <c r="N34" i="9"/>
  <c r="N17" i="19" l="1"/>
  <c r="G4" i="9"/>
  <c r="J4" i="9" s="1"/>
  <c r="N33" i="9" l="1"/>
  <c r="M33" i="9"/>
  <c r="K10" i="19"/>
  <c r="K9" i="19"/>
  <c r="G7" i="6" l="1"/>
  <c r="G6" i="6"/>
  <c r="G5" i="6"/>
  <c r="E6" i="6"/>
  <c r="E5" i="6"/>
  <c r="H10" i="19"/>
  <c r="G10" i="19"/>
  <c r="T9" i="19"/>
  <c r="S9" i="19"/>
  <c r="Q9" i="19"/>
  <c r="P9" i="19"/>
  <c r="O9" i="19"/>
  <c r="L9" i="19"/>
  <c r="I9" i="19"/>
  <c r="H9" i="19"/>
  <c r="G9" i="19"/>
  <c r="F6" i="19"/>
  <c r="F5" i="19"/>
  <c r="F4" i="19"/>
  <c r="B4" i="19"/>
  <c r="F3" i="19"/>
  <c r="I36" i="9"/>
  <c r="I26" i="9"/>
  <c r="I6" i="9"/>
  <c r="I16" i="9"/>
  <c r="F40" i="9"/>
  <c r="F19" i="9"/>
  <c r="F29" i="9"/>
  <c r="E35" i="6"/>
  <c r="F30" i="9"/>
  <c r="D20" i="9"/>
  <c r="H40" i="9"/>
  <c r="G19" i="9"/>
  <c r="F39" i="9"/>
  <c r="F20" i="9"/>
  <c r="G21" i="9"/>
  <c r="D29" i="9"/>
  <c r="E29" i="9"/>
  <c r="J30" i="9"/>
  <c r="E40" i="9"/>
  <c r="J39" i="9"/>
  <c r="H39" i="9"/>
  <c r="J19" i="9"/>
  <c r="E41" i="9"/>
  <c r="J29" i="9"/>
  <c r="D21" i="9"/>
  <c r="D41" i="9"/>
  <c r="G20" i="9"/>
  <c r="G41" i="9"/>
  <c r="F21" i="9"/>
  <c r="G29" i="9"/>
  <c r="J21" i="9"/>
  <c r="D39" i="9"/>
  <c r="H31" i="9"/>
  <c r="F31" i="9"/>
  <c r="G31" i="9"/>
  <c r="E31" i="9"/>
  <c r="E30" i="9"/>
  <c r="D30" i="9"/>
  <c r="H21" i="9"/>
  <c r="G30" i="9"/>
  <c r="J31" i="9"/>
  <c r="G39" i="9"/>
  <c r="E33" i="6"/>
  <c r="H29" i="9"/>
  <c r="J41" i="9"/>
  <c r="G40" i="9"/>
  <c r="J40" i="9"/>
  <c r="D40" i="9"/>
  <c r="E19" i="9"/>
  <c r="H19" i="9"/>
  <c r="E9" i="9"/>
  <c r="E20" i="9"/>
  <c r="E39" i="9"/>
  <c r="D31" i="9"/>
  <c r="J20" i="9"/>
  <c r="D9" i="9"/>
  <c r="H30" i="9"/>
  <c r="H20" i="9"/>
  <c r="E21" i="9"/>
  <c r="H41" i="9"/>
  <c r="F41" i="9"/>
  <c r="F43" i="9" l="1"/>
  <c r="F33" i="9"/>
  <c r="F23" i="9"/>
  <c r="O10" i="19"/>
  <c r="S10" i="19"/>
  <c r="L10" i="19"/>
  <c r="P10" i="19"/>
  <c r="Q10" i="19"/>
  <c r="T10" i="19"/>
  <c r="H43" i="9"/>
  <c r="H33" i="9"/>
  <c r="E43" i="9"/>
  <c r="J43" i="9"/>
  <c r="I41" i="9"/>
  <c r="I40" i="9"/>
  <c r="D43" i="9"/>
  <c r="I39" i="9"/>
  <c r="G43" i="9"/>
  <c r="G33" i="9"/>
  <c r="J33" i="9"/>
  <c r="I31" i="9"/>
  <c r="I30" i="9"/>
  <c r="I29" i="9"/>
  <c r="D33" i="9"/>
  <c r="E33" i="9"/>
  <c r="I21" i="9"/>
  <c r="I20" i="9"/>
  <c r="E23" i="9"/>
  <c r="G23" i="9"/>
  <c r="H23" i="9"/>
  <c r="J23" i="9"/>
  <c r="D23" i="9"/>
  <c r="I19" i="9"/>
  <c r="C17" i="5"/>
  <c r="D4" i="9"/>
  <c r="C19" i="5" l="1"/>
  <c r="H36" i="9"/>
  <c r="H26" i="9"/>
  <c r="H6" i="9"/>
  <c r="H16" i="9"/>
  <c r="R12" i="19"/>
  <c r="I43" i="9"/>
  <c r="I33" i="9"/>
  <c r="I23" i="9"/>
  <c r="H19" i="6"/>
  <c r="H18" i="6"/>
  <c r="E6" i="5"/>
  <c r="G11" i="9"/>
  <c r="E9" i="6"/>
  <c r="D11" i="9"/>
  <c r="H4" i="5"/>
  <c r="F4" i="5"/>
  <c r="E7" i="6"/>
  <c r="E4" i="5"/>
  <c r="E10" i="9"/>
  <c r="F11" i="9"/>
  <c r="E11" i="9"/>
  <c r="D10" i="9"/>
  <c r="E8" i="5"/>
  <c r="J8" i="5"/>
  <c r="H10" i="9"/>
  <c r="J4" i="5"/>
  <c r="F10" i="9"/>
  <c r="J10" i="9"/>
  <c r="E10" i="6"/>
  <c r="J11" i="9"/>
  <c r="G10" i="9"/>
  <c r="D6" i="5"/>
  <c r="H11" i="9"/>
  <c r="H9" i="9"/>
  <c r="H8" i="5"/>
  <c r="J6" i="5"/>
  <c r="I18" i="6" l="1"/>
  <c r="I11" i="9"/>
  <c r="I10" i="9"/>
  <c r="H13" i="9"/>
  <c r="H6" i="5"/>
  <c r="F6" i="5"/>
  <c r="D8" i="5"/>
  <c r="F8" i="5"/>
  <c r="H10" i="5" l="1"/>
  <c r="D19" i="5" s="1"/>
  <c r="J9" i="6"/>
  <c r="I19" i="6"/>
  <c r="J19" i="6" l="1"/>
  <c r="J8" i="6"/>
  <c r="F10" i="5"/>
  <c r="J10" i="5"/>
  <c r="G10" i="5"/>
  <c r="G9" i="9"/>
  <c r="F9" i="9"/>
  <c r="D30" i="5"/>
  <c r="J9" i="9"/>
  <c r="D32" i="5"/>
  <c r="D33" i="5"/>
  <c r="J13" i="9" l="1"/>
  <c r="E13" i="9"/>
  <c r="F13" i="9"/>
  <c r="G13" i="9"/>
  <c r="D13" i="9"/>
  <c r="I9" i="9"/>
  <c r="J18" i="6"/>
  <c r="I13" i="9" l="1"/>
  <c r="J27" i="6"/>
  <c r="E10" i="5"/>
  <c r="D10" i="5"/>
  <c r="M35" i="9"/>
  <c r="N35" i="9"/>
  <c r="D29" i="5"/>
  <c r="D28" i="5"/>
  <c r="D39" i="6" l="1"/>
  <c r="E39" i="6" s="1"/>
  <c r="G12" i="5"/>
  <c r="D21" i="5" s="1"/>
  <c r="D37" i="5"/>
  <c r="D38" i="6" l="1"/>
  <c r="D17" i="5"/>
  <c r="E38" i="6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<sst xmlns="http://schemas.openxmlformats.org/spreadsheetml/2006/main" count="1229" uniqueCount="223">
  <si>
    <t>Parent Child Representation Program</t>
  </si>
  <si>
    <t>Monthly Activity Report</t>
  </si>
  <si>
    <t>I certify the information contained herein is true.  I have not received and will not accept direct or indirect</t>
  </si>
  <si>
    <t>Name</t>
  </si>
  <si>
    <t>compensation for these services other than as approved by PDSC or authorized by contract.</t>
  </si>
  <si>
    <t>Month</t>
  </si>
  <si>
    <t>Year</t>
  </si>
  <si>
    <t>Electronic Signature:</t>
  </si>
  <si>
    <t>Date:</t>
  </si>
  <si>
    <t>Dependency/TPR (parent)</t>
  </si>
  <si>
    <t>Dependency/
TPR (child)</t>
  </si>
  <si>
    <t>Delinquency</t>
  </si>
  <si>
    <t>Direct
Service</t>
  </si>
  <si>
    <t>Non-Case
Assigned Direct Service</t>
  </si>
  <si>
    <t>Administrative
Service</t>
  </si>
  <si>
    <t>Total
 Mileage</t>
  </si>
  <si>
    <t>Direct
Service
Wages</t>
  </si>
  <si>
    <t>Non-Case
Assigned Direct Service
Wages</t>
  </si>
  <si>
    <t>Administrative
Service
Wages</t>
  </si>
  <si>
    <t>Mileage Reimbursement</t>
  </si>
  <si>
    <t>Cases opened in month</t>
  </si>
  <si>
    <t>Total
Category</t>
  </si>
  <si>
    <t>Cases closed in month</t>
  </si>
  <si>
    <t>Total
Hours
by Category</t>
  </si>
  <si>
    <t>Total Cases</t>
  </si>
  <si>
    <t>Total Amount of Invoice:</t>
  </si>
  <si>
    <t>Mileage</t>
  </si>
  <si>
    <t>Date</t>
  </si>
  <si>
    <t>Case number</t>
  </si>
  <si>
    <t>County</t>
  </si>
  <si>
    <t>Client Last Name</t>
  </si>
  <si>
    <t>Attorney</t>
  </si>
  <si>
    <t>Case Type</t>
  </si>
  <si>
    <t>Hours</t>
  </si>
  <si>
    <t>Hours Category</t>
  </si>
  <si>
    <t>Brief description</t>
  </si>
  <si>
    <t xml:space="preserve"> From</t>
  </si>
  <si>
    <t>To</t>
  </si>
  <si>
    <t>Total
Miles</t>
  </si>
  <si>
    <t>Administrative service</t>
  </si>
  <si>
    <t>Direct Service</t>
  </si>
  <si>
    <t>Non-case assigned direct service</t>
  </si>
  <si>
    <t>Totals</t>
  </si>
  <si>
    <t>Appt./Service Date:</t>
  </si>
  <si>
    <t>Case/Invoice No.:</t>
  </si>
  <si>
    <t>Dispo/DT Date:</t>
  </si>
  <si>
    <t>Client Name/Desc.:</t>
  </si>
  <si>
    <t>Expense Information</t>
  </si>
  <si>
    <t>PCA</t>
  </si>
  <si>
    <t>Object</t>
  </si>
  <si>
    <t>Description</t>
  </si>
  <si>
    <t>Rate</t>
  </si>
  <si>
    <t>Total Units</t>
  </si>
  <si>
    <t>Amount billed</t>
  </si>
  <si>
    <t>PCRP</t>
  </si>
  <si>
    <t>Voucher Total</t>
  </si>
  <si>
    <t>Electronic Signature</t>
  </si>
  <si>
    <t>Error check:</t>
  </si>
  <si>
    <t>Note: data validation extends to row 500</t>
  </si>
  <si>
    <t>RstarsTIN:</t>
  </si>
  <si>
    <t>Provider Name:</t>
  </si>
  <si>
    <t>Total all hours</t>
  </si>
  <si>
    <t>Contract checks</t>
  </si>
  <si>
    <t>Math checks</t>
  </si>
  <si>
    <t>Non-case DS</t>
  </si>
  <si>
    <t>Total $Amount billed</t>
  </si>
  <si>
    <t>Definitions</t>
  </si>
  <si>
    <t>ASH = Administrative service hours</t>
  </si>
  <si>
    <t>CMS = Case management services</t>
  </si>
  <si>
    <t>PCRP program manager approval of exceptions</t>
  </si>
  <si>
    <t>Phone:</t>
  </si>
  <si>
    <t>Vendor Number:</t>
  </si>
  <si>
    <t>Mailing Address:</t>
  </si>
  <si>
    <t>Email:</t>
  </si>
  <si>
    <t>Agency:  404</t>
  </si>
  <si>
    <t>TC:  222</t>
  </si>
  <si>
    <t>January</t>
  </si>
  <si>
    <t>February</t>
  </si>
  <si>
    <t>March</t>
  </si>
  <si>
    <t>May</t>
  </si>
  <si>
    <t>Select Payment Month ---&gt;</t>
  </si>
  <si>
    <t>Personal Data</t>
  </si>
  <si>
    <t>Vendor#</t>
  </si>
  <si>
    <t>Mileage Rate</t>
  </si>
  <si>
    <t>&lt;--Amount To Pay</t>
  </si>
  <si>
    <t>Toal Hours</t>
  </si>
  <si>
    <t>Total Miles</t>
  </si>
  <si>
    <t>1 (see note)</t>
  </si>
  <si>
    <t xml:space="preserve">     CMS is the total of: Direct Service (DS) + Non-case direct service + Administrative service hours (ASH) + Personal Time (PT)</t>
  </si>
  <si>
    <t>Hrly Rate for Services</t>
  </si>
  <si>
    <t>Comparing total on Monthly sheet to total on Overview sheet</t>
  </si>
  <si>
    <t>1) Note:</t>
  </si>
  <si>
    <t>Year:</t>
  </si>
  <si>
    <t>DS</t>
  </si>
  <si>
    <t>NCADS</t>
  </si>
  <si>
    <t>Total Hrs</t>
  </si>
  <si>
    <t>Max Monthly Hours</t>
  </si>
  <si>
    <t>Error Check --&gt;</t>
  </si>
  <si>
    <t>&lt;-- Do not fill in (auto calculated)</t>
  </si>
  <si>
    <t>&lt;-- Max Monthly Hours allowed per contract (fill in)</t>
  </si>
  <si>
    <t>Error check explanation</t>
  </si>
  <si>
    <t>PT is calculated as follows:</t>
  </si>
  <si>
    <t>contract hours &gt; 40:  PT = 2</t>
  </si>
  <si>
    <t>contract hours &lt;= 40: PT = 1</t>
  </si>
  <si>
    <t>Total Hrs &lt;= 160</t>
  </si>
  <si>
    <t>Total hours claimed for the month, must be less than or equal to total monthly hours allowed by contract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</si>
  <si>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</si>
  <si>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</si>
  <si>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</si>
  <si>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</si>
  <si>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</si>
  <si>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</si>
  <si>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</si>
  <si>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</si>
  <si>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The Total Hrs value comes from cell D19 on the Information tab</t>
  </si>
  <si>
    <t>PDH</t>
  </si>
  <si>
    <t>PDH &lt;= 2</t>
  </si>
  <si>
    <t>Personal Development Hours must be less than or equal to 2</t>
  </si>
  <si>
    <t>The amout of PDH allowed comes from cell D20 on the Information tab</t>
  </si>
  <si>
    <t>Personal
 Development Hours</t>
  </si>
  <si>
    <t>Personal Development Hours</t>
  </si>
  <si>
    <t>Personal Development Hrs (auto calculated)</t>
  </si>
  <si>
    <t>Contract Data</t>
  </si>
  <si>
    <t>Year (yyyy)</t>
  </si>
  <si>
    <t>Step 1)</t>
  </si>
  <si>
    <t>Payment Month:</t>
  </si>
  <si>
    <t>Payment Quarter:</t>
  </si>
  <si>
    <t>Current Quarter error recap</t>
  </si>
  <si>
    <t>The information below is used by the Invoice tab</t>
  </si>
  <si>
    <t>Monthly</t>
  </si>
  <si>
    <t>Quarterly</t>
  </si>
  <si>
    <t>Step 2)</t>
  </si>
  <si>
    <t>Fill out your monthly hourly detail tab.</t>
  </si>
  <si>
    <t>See example below, right hand side of picture.</t>
  </si>
  <si>
    <t>To make this message go away, and you DO want this message to go away (otherwise you will not get paid correctly), click</t>
  </si>
  <si>
    <t>on the Invoice tab and change the month to the month you are billing for.</t>
  </si>
  <si>
    <t>To change the month, just click in the green cell (see below) and select the month you need from the drop down box.</t>
  </si>
  <si>
    <t>Step 3)</t>
  </si>
  <si>
    <t>Checking for errors means looking for red cells.  Anytime the code finds something that is outside the parameters</t>
  </si>
  <si>
    <t>Step 4)</t>
  </si>
  <si>
    <t>Anytime you have red cells in a month, you can get more detailed information by looking at the Overview tab.</t>
  </si>
  <si>
    <t>Important!</t>
  </si>
  <si>
    <t>If you change the current month on the Invoice tab to go back in time and look at a previous month, don't forget to set it back to the current month before sending to OPDS.</t>
  </si>
  <si>
    <t>The user should check the lower left corner of the invoice to confirm that Electronic Signature and Date fields have been filled in.</t>
  </si>
  <si>
    <t>This is a good opportunity to mention that you DO NOT fill in the signature and date fields on the Invoice tab!</t>
  </si>
  <si>
    <t>Step 5)</t>
  </si>
  <si>
    <t>Steps to using the PCRP Invoice Spreadsheet</t>
  </si>
  <si>
    <t xml:space="preserve">     Threshhold for ASH hours allowed is CMS x .15</t>
  </si>
  <si>
    <t>per Contract, sec 6 Administrative Service Hours, sub sec b)</t>
  </si>
  <si>
    <t>"Administrative service hours generally average 15% or less of the case manager's contracted monthly hours."</t>
  </si>
  <si>
    <t>ASH &lt;= Contract Hours x .15</t>
  </si>
  <si>
    <t>Payment Month from Invoice tab:</t>
  </si>
  <si>
    <t>ASH &lt;= Hrs x .15</t>
  </si>
  <si>
    <t>ASH</t>
  </si>
  <si>
    <t>Comparing total on Monthly sheet to total on Invoice tab</t>
  </si>
  <si>
    <t>Administrative service hours (ASH) generally average 15% or less of the case manager's contracted monthly hours</t>
  </si>
  <si>
    <t>Formula (the error check formulas are stored in conditional formatting):</t>
  </si>
  <si>
    <t>(f9/I9)&gt;.15  (this is the error check formula, if true the cell will be colored red).</t>
  </si>
  <si>
    <t>work that many hours, or was it a typo (there is also a problem with ASH hours)?</t>
  </si>
  <si>
    <t xml:space="preserve">Name: </t>
  </si>
  <si>
    <t xml:space="preserve">Phone: </t>
  </si>
  <si>
    <t xml:space="preserve">Mailing Address: </t>
  </si>
  <si>
    <t xml:space="preserve">Email : </t>
  </si>
  <si>
    <t>Personal
 Development</t>
  </si>
  <si>
    <t>ASH &lt;= 15%</t>
  </si>
  <si>
    <t>n/a</t>
  </si>
  <si>
    <t>Multnomah</t>
  </si>
  <si>
    <t>23503</t>
  </si>
  <si>
    <t>opdscm</t>
  </si>
  <si>
    <t>Review Information tab for accuracy.</t>
  </si>
  <si>
    <t>When you click on a detail tab, you will see a message in red asking you to change the month on the Invoice tab to match the month you are currently working on.</t>
  </si>
  <si>
    <t>For instance in the example below when looking at the Monthly Review tab, on the Jan line, Total Hrs equals 192.75 hours…did the user really</t>
  </si>
  <si>
    <t>The red cells below indicate where errors are located within the invoice,  In the example below we see that Monthly Hours are over the contract amount,</t>
  </si>
  <si>
    <t>Administrative Hours are greater than the 15% allowed and also that there is an error with Direct Service entries.  Users should go back to their monthly tab</t>
  </si>
  <si>
    <t xml:space="preserve">and review and locate the errors.  If errors cannot be located,  contact Contract Administrators for technical assistance. </t>
  </si>
  <si>
    <t>One important thing to understand about the Overview tab: It shows information only for the month the user has selected on the  Invoice tab.</t>
  </si>
  <si>
    <t xml:space="preserve">Send your invoice to Contract Administrators for final review.  Once the final review is complete follow the instructions on the Online Submission tab. </t>
  </si>
  <si>
    <t>Step 1b)</t>
  </si>
  <si>
    <t>Step 1a)</t>
  </si>
  <si>
    <t>Skip section 2-4 as they don’t apply to you</t>
  </si>
  <si>
    <t>Step 3a)</t>
  </si>
  <si>
    <t>Step 3b)</t>
  </si>
  <si>
    <t>Skip section 6 as they don’t apply to you</t>
  </si>
  <si>
    <t>Step 6)</t>
  </si>
  <si>
    <t>Steps to submitting your Invoice online</t>
  </si>
  <si>
    <t>At the end of the month, after all your hourly detail has been entered, select the Monthly Review tab and check for errors.</t>
  </si>
  <si>
    <t>of the contract, a cell gets colored red.  You should understand why the cell is colored red.</t>
  </si>
  <si>
    <t>After reviewing the Monthly Review tab, select the Invoice tab.</t>
  </si>
  <si>
    <t>Fill in the signature and date fields on the Monthly tab highlighted in green below. It will auto populate to the Invoice tab.</t>
  </si>
  <si>
    <t>There are 12 monthly detail tabs, so this spreadsheet will take care of your invoicing needs for an entire year.</t>
  </si>
  <si>
    <t>Fill in your caseload in the upper box of the monthly tab.  Enter # of cases opened and closed each month by case type and include your total open cases in the bottom row of the box.</t>
  </si>
  <si>
    <t>2025-2027</t>
  </si>
  <si>
    <t>Q4 2025 Totals</t>
  </si>
  <si>
    <t>Q1 2026 Totals</t>
  </si>
  <si>
    <t>Q2 2026 Totals</t>
  </si>
  <si>
    <t>Q3 2026 Totals</t>
  </si>
  <si>
    <t>Q4 2026 Totals</t>
  </si>
  <si>
    <t>Q1 2027 Totals</t>
  </si>
  <si>
    <t>Q2 2027 Totals</t>
  </si>
  <si>
    <t>OCT25</t>
  </si>
  <si>
    <t>NOV25</t>
  </si>
  <si>
    <t>DEC25</t>
  </si>
  <si>
    <t>JAN26</t>
  </si>
  <si>
    <t>FEB26</t>
  </si>
  <si>
    <t>MAR26</t>
  </si>
  <si>
    <t>APR26</t>
  </si>
  <si>
    <t>MAY26</t>
  </si>
  <si>
    <t>JUN26</t>
  </si>
  <si>
    <t>JUL26</t>
  </si>
  <si>
    <t>AUG26</t>
  </si>
  <si>
    <t>SEP26</t>
  </si>
  <si>
    <t>OCT26</t>
  </si>
  <si>
    <t>NOV26</t>
  </si>
  <si>
    <t>DEC26</t>
  </si>
  <si>
    <t>JAN27</t>
  </si>
  <si>
    <t>FEB27</t>
  </si>
  <si>
    <t>MAR27</t>
  </si>
  <si>
    <t>APR27</t>
  </si>
  <si>
    <t>MAY27</t>
  </si>
  <si>
    <t>JUN27</t>
  </si>
  <si>
    <t>Oct25</t>
  </si>
  <si>
    <t>Contract: Hourly PCRP Case Manager</t>
  </si>
  <si>
    <t>Columbia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</si>
</sst>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0_);[Red]\(&quot;$&quot;#,##0.000\)"/>
    <numFmt numFmtId="165" formatCode="&quot;$&quot;#,##0.00"/>
    <numFmt numFmtId="166" formatCode="&quot;$&quot;#,##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4D4F5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222222"/>
      <name val="Arial"/>
      <family val="2"/>
    </font>
    <font>
      <b/>
      <sz val="14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5">
    <xf numFmtId="0" fontId="0" fillId="0" borderId="0" xfId="0"/>
    <xf numFmtId="0" fontId="0" fillId="0" borderId="12" xfId="0" applyBorder="1"/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wrapText="1"/>
    </xf>
    <xf numFmtId="14" fontId="0" fillId="0" borderId="0" xfId="0" applyNumberFormat="1" applyAlignment="1" applyProtection="1">
      <alignment horizontal="center" vertical="center" wrapText="1"/>
      <protection locked="0"/>
    </xf>
    <xf numFmtId="2" fontId="0" fillId="0" borderId="0" xfId="0" applyNumberFormat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0" fontId="0" fillId="0" borderId="6" xfId="0" applyBorder="1"/>
    <xf numFmtId="0" fontId="0" fillId="0" borderId="4" xfId="0" applyBorder="1"/>
    <xf numFmtId="0" fontId="0" fillId="0" borderId="0" xfId="0" applyProtection="1">
      <protection locked="0"/>
    </xf>
    <xf numFmtId="0" fontId="0" fillId="0" borderId="10" xfId="0" applyBorder="1" applyAlignment="1" applyProtection="1">
      <alignment horizontal="center" vertical="center" wrapText="1"/>
      <protection locked="0"/>
    </xf>
    <xf numFmtId="0" fontId="0" fillId="0" borderId="13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16" fontId="0" fillId="0" borderId="0" xfId="0" applyNumberFormat="1" applyAlignment="1" applyProtection="1">
      <alignment horizontal="center" vertical="center" wrapText="1"/>
      <protection locked="0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1" xfId="0" applyBorder="1"/>
    <xf numFmtId="0" fontId="0" fillId="0" borderId="2" xfId="0" applyBorder="1"/>
    <xf numFmtId="0" fontId="0" fillId="5" borderId="2" xfId="0" applyFill="1" applyBorder="1"/>
    <xf numFmtId="0" fontId="0" fillId="0" borderId="3" xfId="0" applyBorder="1"/>
    <xf numFmtId="0" fontId="0" fillId="2" borderId="8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5" borderId="0" xfId="0" applyFill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quotePrefix="1"/>
    <xf numFmtId="0" fontId="0" fillId="0" borderId="5" xfId="0" applyBorder="1"/>
    <xf numFmtId="0" fontId="0" fillId="5" borderId="5" xfId="0" applyFill="1" applyBorder="1"/>
    <xf numFmtId="0" fontId="0" fillId="0" borderId="8" xfId="0" applyBorder="1"/>
    <xf numFmtId="0" fontId="0" fillId="0" borderId="9" xfId="0" applyBorder="1"/>
    <xf numFmtId="0" fontId="0" fillId="0" borderId="0" xfId="0" applyAlignment="1">
      <alignment horizontal="left"/>
    </xf>
    <xf numFmtId="0" fontId="0" fillId="5" borderId="0" xfId="0" applyFill="1" applyProtection="1">
      <protection locked="0"/>
    </xf>
    <xf numFmtId="0" fontId="0" fillId="0" borderId="0" xfId="0" applyAlignment="1" applyProtection="1">
      <alignment wrapText="1" shrinkToFit="1"/>
      <protection locked="0"/>
    </xf>
    <xf numFmtId="0" fontId="0" fillId="2" borderId="1" xfId="0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2" borderId="6" xfId="0" applyFill="1" applyBorder="1" applyProtection="1">
      <protection locked="0"/>
    </xf>
    <xf numFmtId="0" fontId="0" fillId="0" borderId="5" xfId="0" applyBorder="1" applyAlignment="1" applyProtection="1">
      <alignment wrapText="1" shrinkToFit="1"/>
      <protection locked="0"/>
    </xf>
    <xf numFmtId="0" fontId="0" fillId="0" borderId="6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2" fontId="0" fillId="0" borderId="0" xfId="0" quotePrefix="1" applyNumberForma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 wrapText="1"/>
      <protection locked="0"/>
    </xf>
    <xf numFmtId="0" fontId="5" fillId="0" borderId="0" xfId="0" applyFont="1" applyProtection="1"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1" fillId="0" borderId="0" xfId="0" applyFont="1" applyAlignment="1">
      <alignment horizontal="left" vertical="center"/>
    </xf>
    <xf numFmtId="0" fontId="6" fillId="0" borderId="13" xfId="0" applyFont="1" applyBorder="1" applyAlignment="1">
      <alignment horizontal="center" vertical="center" wrapText="1"/>
    </xf>
    <xf numFmtId="0" fontId="6" fillId="7" borderId="13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left" vertical="center" wrapText="1"/>
    </xf>
    <xf numFmtId="0" fontId="0" fillId="0" borderId="15" xfId="0" applyBorder="1" applyAlignment="1">
      <alignment horizontal="center" vertical="center" wrapText="1"/>
    </xf>
    <xf numFmtId="0" fontId="0" fillId="7" borderId="15" xfId="0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8" fontId="0" fillId="0" borderId="0" xfId="0" applyNumberFormat="1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1" fillId="0" borderId="17" xfId="0" applyFont="1" applyBorder="1" applyAlignment="1">
      <alignment horizontal="left" vertical="center" wrapText="1"/>
    </xf>
    <xf numFmtId="0" fontId="0" fillId="7" borderId="18" xfId="0" quotePrefix="1" applyFill="1" applyBorder="1" applyAlignment="1">
      <alignment horizontal="center" vertical="center" wrapText="1"/>
    </xf>
    <xf numFmtId="0" fontId="0" fillId="0" borderId="18" xfId="0" quotePrefix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" fillId="0" borderId="0" xfId="0" applyFont="1"/>
    <xf numFmtId="0" fontId="0" fillId="0" borderId="0" xfId="0" applyAlignment="1">
      <alignment wrapText="1" shrinkToFit="1"/>
    </xf>
    <xf numFmtId="0" fontId="1" fillId="0" borderId="26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3" borderId="27" xfId="0" applyFont="1" applyFill="1" applyBorder="1" applyAlignment="1">
      <alignment horizontal="center" vertical="center" wrapText="1"/>
    </xf>
    <xf numFmtId="0" fontId="1" fillId="0" borderId="27" xfId="0" applyFont="1" applyBorder="1" applyAlignment="1">
      <alignment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2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1" fillId="0" borderId="10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2" fontId="0" fillId="0" borderId="0" xfId="0" quotePrefix="1" applyNumberFormat="1" applyAlignment="1">
      <alignment horizontal="center"/>
    </xf>
    <xf numFmtId="14" fontId="3" fillId="0" borderId="0" xfId="0" applyNumberFormat="1" applyFont="1"/>
    <xf numFmtId="2" fontId="0" fillId="0" borderId="6" xfId="0" applyNumberFormat="1" applyBorder="1"/>
    <xf numFmtId="4" fontId="0" fillId="0" borderId="6" xfId="0" applyNumberFormat="1" applyBorder="1"/>
    <xf numFmtId="0" fontId="0" fillId="0" borderId="4" xfId="0" applyBorder="1" applyAlignment="1">
      <alignment horizontal="left"/>
    </xf>
    <xf numFmtId="0" fontId="2" fillId="0" borderId="0" xfId="0" applyFont="1"/>
    <xf numFmtId="4" fontId="0" fillId="0" borderId="0" xfId="0" applyNumberFormat="1" applyAlignment="1">
      <alignment horizontal="center"/>
    </xf>
    <xf numFmtId="0" fontId="0" fillId="4" borderId="0" xfId="0" applyFill="1"/>
    <xf numFmtId="49" fontId="0" fillId="4" borderId="0" xfId="0" applyNumberFormat="1" applyFill="1" applyAlignment="1">
      <alignment horizontal="left"/>
    </xf>
    <xf numFmtId="0" fontId="0" fillId="4" borderId="0" xfId="0" applyFill="1" applyAlignment="1">
      <alignment horizontal="left"/>
    </xf>
    <xf numFmtId="166" fontId="0" fillId="4" borderId="0" xfId="0" applyNumberFormat="1" applyFill="1" applyAlignment="1">
      <alignment horizontal="center"/>
    </xf>
    <xf numFmtId="4" fontId="0" fillId="4" borderId="0" xfId="0" applyNumberFormat="1" applyFill="1" applyAlignment="1">
      <alignment horizontal="center"/>
    </xf>
    <xf numFmtId="0" fontId="0" fillId="2" borderId="0" xfId="0" applyFill="1"/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165" fontId="0" fillId="2" borderId="0" xfId="0" applyNumberFormat="1" applyFill="1" applyAlignment="1">
      <alignment horizontal="center"/>
    </xf>
    <xf numFmtId="2" fontId="0" fillId="2" borderId="0" xfId="0" quotePrefix="1" applyNumberFormat="1" applyFill="1" applyAlignment="1">
      <alignment horizontal="center"/>
    </xf>
    <xf numFmtId="4" fontId="0" fillId="2" borderId="0" xfId="0" applyNumberFormat="1" applyFill="1" applyAlignment="1">
      <alignment horizontal="center"/>
    </xf>
    <xf numFmtId="44" fontId="0" fillId="2" borderId="0" xfId="0" applyNumberFormat="1" applyFill="1" applyAlignment="1">
      <alignment horizontal="center"/>
    </xf>
    <xf numFmtId="4" fontId="0" fillId="0" borderId="22" xfId="0" applyNumberFormat="1" applyBorder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5" xfId="0" applyFill="1" applyBorder="1"/>
    <xf numFmtId="0" fontId="0" fillId="2" borderId="6" xfId="0" applyFill="1" applyBorder="1"/>
    <xf numFmtId="0" fontId="0" fillId="4" borderId="23" xfId="0" applyFill="1" applyBorder="1"/>
    <xf numFmtId="0" fontId="0" fillId="4" borderId="24" xfId="0" applyFill="1" applyBorder="1"/>
    <xf numFmtId="0" fontId="0" fillId="7" borderId="0" xfId="0" applyFill="1" applyAlignment="1">
      <alignment horizontal="center"/>
    </xf>
    <xf numFmtId="0" fontId="0" fillId="0" borderId="17" xfId="0" applyBorder="1" applyAlignment="1">
      <alignment horizontal="left"/>
    </xf>
    <xf numFmtId="0" fontId="0" fillId="0" borderId="20" xfId="0" applyBorder="1"/>
    <xf numFmtId="0" fontId="0" fillId="3" borderId="21" xfId="0" applyFill="1" applyBorder="1" applyAlignment="1">
      <alignment horizontal="center"/>
    </xf>
    <xf numFmtId="2" fontId="0" fillId="7" borderId="0" xfId="0" quotePrefix="1" applyNumberFormat="1" applyFill="1" applyAlignment="1">
      <alignment horizontal="center"/>
    </xf>
    <xf numFmtId="0" fontId="0" fillId="7" borderId="0" xfId="0" applyFill="1"/>
    <xf numFmtId="0" fontId="0" fillId="7" borderId="4" xfId="0" applyFill="1" applyBorder="1"/>
    <xf numFmtId="2" fontId="0" fillId="0" borderId="22" xfId="0" applyNumberFormat="1" applyBorder="1" applyAlignment="1">
      <alignment horizontal="center"/>
    </xf>
    <xf numFmtId="0" fontId="1" fillId="0" borderId="4" xfId="0" applyFont="1" applyBorder="1"/>
    <xf numFmtId="0" fontId="0" fillId="3" borderId="12" xfId="0" applyFill="1" applyBorder="1"/>
    <xf numFmtId="0" fontId="0" fillId="2" borderId="12" xfId="0" applyFill="1" applyBorder="1"/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29" xfId="0" applyBorder="1"/>
    <xf numFmtId="0" fontId="0" fillId="0" borderId="30" xfId="0" applyBorder="1"/>
    <xf numFmtId="0" fontId="1" fillId="2" borderId="29" xfId="0" applyFont="1" applyFill="1" applyBorder="1"/>
    <xf numFmtId="0" fontId="0" fillId="6" borderId="0" xfId="0" applyFill="1"/>
    <xf numFmtId="0" fontId="0" fillId="0" borderId="31" xfId="0" applyBorder="1"/>
    <xf numFmtId="0" fontId="0" fillId="0" borderId="32" xfId="0" applyBorder="1"/>
    <xf numFmtId="0" fontId="8" fillId="0" borderId="0" xfId="0" applyFont="1"/>
    <xf numFmtId="0" fontId="0" fillId="0" borderId="0" xfId="0" applyAlignment="1">
      <alignment vertical="center"/>
    </xf>
    <xf numFmtId="49" fontId="0" fillId="0" borderId="1" xfId="0" applyNumberForma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3" borderId="25" xfId="0" quotePrefix="1" applyNumberFormat="1" applyFill="1" applyBorder="1" applyAlignment="1" applyProtection="1">
      <alignment horizontal="center"/>
      <protection locked="0"/>
    </xf>
    <xf numFmtId="0" fontId="0" fillId="0" borderId="4" xfId="0" applyBorder="1" applyAlignment="1">
      <alignment horizontal="left" vertical="center"/>
    </xf>
    <xf numFmtId="49" fontId="0" fillId="0" borderId="7" xfId="0" applyNumberFormat="1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1" fontId="0" fillId="0" borderId="0" xfId="0" applyNumberFormat="1" applyAlignment="1">
      <alignment horizontal="left"/>
    </xf>
    <xf numFmtId="1" fontId="0" fillId="0" borderId="6" xfId="0" applyNumberFormat="1" applyBorder="1" applyAlignment="1">
      <alignment horizontal="left"/>
    </xf>
    <xf numFmtId="0" fontId="4" fillId="0" borderId="0" xfId="1" quotePrefix="1" applyAlignment="1" applyProtection="1">
      <alignment horizontal="left"/>
    </xf>
    <xf numFmtId="0" fontId="4" fillId="0" borderId="6" xfId="1" quotePrefix="1" applyBorder="1" applyAlignment="1" applyProtection="1">
      <alignment horizontal="left"/>
    </xf>
    <xf numFmtId="0" fontId="0" fillId="0" borderId="0" xfId="0" applyProtection="1">
      <protection locked="0"/>
    </xf>
    <xf numFmtId="0" fontId="0" fillId="3" borderId="4" xfId="0" applyFill="1" applyBorder="1" applyAlignment="1" applyProtection="1">
      <alignment horizontal="center"/>
      <protection locked="0"/>
    </xf>
    <xf numFmtId="14" fontId="0" fillId="3" borderId="4" xfId="0" applyNumberFormat="1" applyFill="1" applyBorder="1" applyAlignment="1" applyProtection="1">
      <alignment horizontal="center"/>
      <protection locked="0"/>
    </xf>
    <xf numFmtId="0" fontId="0" fillId="3" borderId="9" xfId="0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8" fontId="1" fillId="0" borderId="0" xfId="0" applyNumberFormat="1" applyFont="1" applyAlignment="1">
      <alignment horizontal="center" vertical="center"/>
    </xf>
    <xf numFmtId="0" fontId="1" fillId="0" borderId="17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0" fillId="3" borderId="4" xfId="0" applyFill="1" applyBorder="1" applyAlignment="1">
      <alignment horizontal="center"/>
    </xf>
    <xf numFmtId="14" fontId="0" fillId="3" borderId="4" xfId="0" applyNumberFormat="1" applyFill="1" applyBorder="1" applyAlignment="1">
      <alignment horizontal="center"/>
    </xf>
    <xf numFmtId="1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3" fillId="0" borderId="0" xfId="0" quotePrefix="1" applyNumberFormat="1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 applyAlignment="1" applyProtection="1">
      <alignment horizontal="left"/>
      <protection locked="0"/>
    </xf>
    <xf numFmtId="0" fontId="4" fillId="0" borderId="0" xfId="1" quotePrefix="1" applyProtection="1">
      <protection locked="0"/>
    </xf>
    <xf numFmtId="0" fontId="8" fillId="3" borderId="17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/>
    </xf>
    <xf numFmtId="0" fontId="8" fillId="3" borderId="21" xfId="0" applyFont="1" applyFill="1" applyBorder="1" applyAlignment="1">
      <alignment horizontal="center"/>
    </xf>
    <xf numFmtId="0" fontId="0" fillId="6" borderId="0" xfId="0" applyFill="1" applyAlignment="1">
      <alignment horizontal="left"/>
    </xf>
    <xf numFmtId="0" fontId="0" fillId="0" borderId="0" xfId="0" quotePrefix="1" applyNumberFormat="1"/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3" borderId="3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vertical="center" wrapText="1"/>
    </xf>
    <xf numFmtId="0" fontId="1" fillId="0" borderId="35" xfId="0" applyFont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140"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25</xdr:row>
      <xdr:rowOff>123825</xdr:rowOff>
    </xdr:from>
    <xdr:to>
      <xdr:col>9</xdr:col>
      <xdr:colOff>418499</xdr:colOff>
      <xdr:row>27</xdr:row>
      <xdr:rowOff>152317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38576"/>
        <a:stretch/>
      </xdr:blipFill>
      <xdr:spPr>
        <a:xfrm>
          <a:off x="647700" y="6029325"/>
          <a:ext cx="4809524" cy="40949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57150</xdr:colOff>
      <xdr:row>44</xdr:row>
      <xdr:rowOff>28575</xdr:rowOff>
    </xdr:from>
    <xdr:to>
      <xdr:col>8</xdr:col>
      <xdr:colOff>419100</xdr:colOff>
      <xdr:row>45</xdr:row>
      <xdr:rowOff>123825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0471" t="70515" r="964" b="15658"/>
        <a:stretch/>
      </xdr:blipFill>
      <xdr:spPr>
        <a:xfrm>
          <a:off x="666750" y="7267575"/>
          <a:ext cx="4181475" cy="2857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28575</xdr:colOff>
      <xdr:row>71</xdr:row>
      <xdr:rowOff>9525</xdr:rowOff>
    </xdr:from>
    <xdr:to>
      <xdr:col>12</xdr:col>
      <xdr:colOff>294459</xdr:colOff>
      <xdr:row>81</xdr:row>
      <xdr:rowOff>56906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" y="12392025"/>
          <a:ext cx="6523809" cy="1952381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47625</xdr:colOff>
      <xdr:row>91</xdr:row>
      <xdr:rowOff>0</xdr:rowOff>
    </xdr:from>
    <xdr:to>
      <xdr:col>8</xdr:col>
      <xdr:colOff>437624</xdr:colOff>
      <xdr:row>114</xdr:row>
      <xdr:rowOff>75643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7225" y="16192500"/>
          <a:ext cx="4209524" cy="445714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38100</xdr:colOff>
      <xdr:row>7</xdr:row>
      <xdr:rowOff>0</xdr:rowOff>
    </xdr:from>
    <xdr:to>
      <xdr:col>10</xdr:col>
      <xdr:colOff>257909</xdr:colOff>
      <xdr:row>19</xdr:row>
      <xdr:rowOff>171793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B538EB-839E-34F1-59A5-7FFA0DD76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7700" y="2476500"/>
          <a:ext cx="5258534" cy="245779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38100</xdr:colOff>
      <xdr:row>52</xdr:row>
      <xdr:rowOff>19050</xdr:rowOff>
    </xdr:from>
    <xdr:to>
      <xdr:col>17</xdr:col>
      <xdr:colOff>506189</xdr:colOff>
      <xdr:row>60</xdr:row>
      <xdr:rowOff>95473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961F1-F153-94A2-B225-5A5CCCD97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700" y="8782050"/>
          <a:ext cx="9774014" cy="1600423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38100</xdr:colOff>
      <xdr:row>127</xdr:row>
      <xdr:rowOff>0</xdr:rowOff>
    </xdr:from>
    <xdr:to>
      <xdr:col>11</xdr:col>
      <xdr:colOff>267520</xdr:colOff>
      <xdr:row>130</xdr:row>
      <xdr:rowOff>19132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50E973E-5BBB-8203-091F-AC406312E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7700" y="23050500"/>
          <a:ext cx="5877745" cy="590632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38100</xdr:colOff>
      <xdr:row>31</xdr:row>
      <xdr:rowOff>47625</xdr:rowOff>
    </xdr:from>
    <xdr:to>
      <xdr:col>6</xdr:col>
      <xdr:colOff>228990</xdr:colOff>
      <xdr:row>39</xdr:row>
      <xdr:rowOff>114522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1CF0BE-4383-7996-16F4-0DBCADA14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57300" y="6019800"/>
          <a:ext cx="2791215" cy="159089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3</xdr:row>
      <xdr:rowOff>1</xdr:rowOff>
    </xdr:from>
    <xdr:to>
      <xdr:col>11</xdr:col>
      <xdr:colOff>28575</xdr:colOff>
      <xdr:row>31</xdr:row>
      <xdr:rowOff>71527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D32583-1DA6-9B38-AE1C-C0B92351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381001"/>
          <a:ext cx="5448300" cy="540552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66675</xdr:colOff>
      <xdr:row>33</xdr:row>
      <xdr:rowOff>0</xdr:rowOff>
    </xdr:from>
    <xdr:to>
      <xdr:col>11</xdr:col>
      <xdr:colOff>41275</xdr:colOff>
      <xdr:row>56</xdr:row>
      <xdr:rowOff>142875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6645A12-53A4-24B8-F1BE-2A8F3477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6096000"/>
          <a:ext cx="5461000" cy="45243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76201</xdr:colOff>
      <xdr:row>62</xdr:row>
      <xdr:rowOff>38101</xdr:rowOff>
    </xdr:from>
    <xdr:to>
      <xdr:col>11</xdr:col>
      <xdr:colOff>60777</xdr:colOff>
      <xdr:row>89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E03D697-31AE-513B-C512-37753F4AD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1" y="10896601"/>
          <a:ext cx="5470976" cy="517207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85725</xdr:colOff>
      <xdr:row>91</xdr:row>
      <xdr:rowOff>47625</xdr:rowOff>
    </xdr:from>
    <xdr:to>
      <xdr:col>11</xdr:col>
      <xdr:colOff>76200</xdr:colOff>
      <xdr:row>120</xdr:row>
      <xdr:rowOff>79452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4706FCD-321D-F06D-A419-D44005068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04925" y="17192625"/>
          <a:ext cx="5476875" cy="555632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85725</xdr:colOff>
      <xdr:row>154</xdr:row>
      <xdr:rowOff>47626</xdr:rowOff>
    </xdr:from>
    <xdr:to>
      <xdr:col>11</xdr:col>
      <xdr:colOff>84167</xdr:colOff>
      <xdr:row>182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C9BE882-D173-DC39-E472-E064E9B26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04925" y="29194126"/>
          <a:ext cx="5484842" cy="545782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95251</xdr:colOff>
      <xdr:row>124</xdr:row>
      <xdr:rowOff>38100</xdr:rowOff>
    </xdr:from>
    <xdr:to>
      <xdr:col>11</xdr:col>
      <xdr:colOff>76201</xdr:colOff>
      <xdr:row>152</xdr:row>
      <xdr:rowOff>118058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285DD8-4263-BBE7-98DB-1B663244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14451" y="23726775"/>
          <a:ext cx="5467350" cy="541395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4" tint="0.79998168889431442"/>
    <pageSetUpPr fitToPage="1"/>
  </sheetPr>
  <dimension ref="A1:Z500"/>
  <sheetViews>
    <sheetView tabSelected="1" zoomScaleNormal="100" workbookViewId="0">
      <pane ySplit="14" topLeftCell="A78" activePane="bottomLeft" state="frozen"/>
      <selection activeCell="G16" sqref="G16:H16"/>
      <selection pane="bottomLeft" activeCell="I100" sqref="I100"/>
    </sheetView>
  </sheetViews>
  <sheetFormatPr defaultColWidth="8.85546875" defaultRowHeight="15" x14ac:dyDescent="0.25"/>
  <cols>
    <col min="1" max="1" width="14.5703125" style="10" customWidth="1"/>
    <col min="2" max="2" width="13.140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Oct25</v>
      </c>
      <c r="S4"/>
      <c r="T4"/>
      <c r="U4"/>
      <c r="V4"/>
    </row>
    <row r="5" spans="1:26" x14ac:dyDescent="0.25">
      <c r="A5" s="56" t="s">
        <v>5</v>
      </c>
      <c r="B5" s="140" t="s">
        <v>111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2025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 t="s">
        <v>222</v>
      </c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/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65267881-EB16-453E-980E-335455268DF6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39" priority="1" operator="containsText" text="Please">
      <formula>NOT(ISERROR(SEARCH("Please",N17)))</formula>
    </cfRule>
  </conditionalFormatting>
  <conditionalFormatting sqref="Y10">
    <cfRule type="cellIs" dxfId="138" priority="2" operator="greaterThan">
      <formula>80</formula>
    </cfRule>
  </conditionalFormatting>
  <dataValidations count="4">
    <dataValidation type="list" allowBlank="1" showInputMessage="1" showErrorMessage="1" sqref="F15:F500" xr:uid="{00000000-0002-0000-0900-000000000000}">
      <formula1>"DEL,DEP,TPR"</formula1>
    </dataValidation>
    <dataValidation type="list" allowBlank="1" showInputMessage="1" showErrorMessage="1" sqref="H15:H100 H102:H500" xr:uid="{00000000-0002-0000-0900-000001000000}">
      <formula1>"Administrative service,Direct service,Non-case assigned direct service,Personal Development Hours"</formula1>
    </dataValidation>
    <dataValidation type="list" allowBlank="1" showInputMessage="1" showErrorMessage="1" sqref="C1:C8 C12:C14" xr:uid="{E55FE2AF-AD89-4955-93A3-D04CDA24A179}">
      <formula1>"Multnomah"</formula1>
    </dataValidation>
    <dataValidation type="list" allowBlank="1" showInputMessage="1" showErrorMessage="1" sqref="C15:C1048576" xr:uid="{2760E6D2-DC8E-4BA1-94B6-E1601E24B2E9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3" tint="0.59999389629810485"/>
    <pageSetUpPr fitToPage="1"/>
  </sheetPr>
  <dimension ref="A1:Z500"/>
  <sheetViews>
    <sheetView zoomScaleNormal="100" workbookViewId="0">
      <pane ySplit="14" topLeftCell="A15" activePane="bottomLeft" state="frozen"/>
      <selection activeCell="H39" sqref="H39"/>
      <selection pane="bottomLeft" activeCell="R4" sqref="R4"/>
    </sheetView>
  </sheetViews>
  <sheetFormatPr defaultColWidth="8.85546875" defaultRowHeight="15" x14ac:dyDescent="0.25"/>
  <cols>
    <col min="1" max="1" width="14.5703125" style="10" customWidth="1"/>
    <col min="2" max="2" width="13.28515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Jul26</v>
      </c>
      <c r="S4"/>
      <c r="T4"/>
      <c r="U4"/>
      <c r="V4"/>
    </row>
    <row r="5" spans="1:26" x14ac:dyDescent="0.25">
      <c r="A5" s="56" t="s">
        <v>5</v>
      </c>
      <c r="B5" s="140" t="s">
        <v>108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83D57CB3-8A3B-45F1-98EB-C4518CE92C2C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6:H6"/>
    <mergeCell ref="F5:H5"/>
  </mergeCells>
  <conditionalFormatting sqref="N17">
    <cfRule type="containsText" dxfId="121" priority="1" operator="containsText" text="Please">
      <formula>NOT(ISERROR(SEARCH("Please",N17)))</formula>
    </cfRule>
  </conditionalFormatting>
  <conditionalFormatting sqref="Y10">
    <cfRule type="cellIs" dxfId="120" priority="2" operator="greaterThan">
      <formula>80</formula>
    </cfRule>
  </conditionalFormatting>
  <dataValidations count="4">
    <dataValidation type="list" allowBlank="1" showInputMessage="1" showErrorMessage="1" sqref="F15:F500" xr:uid="{49FF3424-25A9-4A95-A8D9-20E261F27A5A}">
      <formula1>"DEL,DEP,TPR"</formula1>
    </dataValidation>
    <dataValidation type="list" allowBlank="1" showInputMessage="1" showErrorMessage="1" sqref="H15:H100 H102:H500" xr:uid="{6EB564E6-6F3D-40D6-A811-C4175542A15A}">
      <formula1>"Administrative service,Direct service,Non-case assigned direct service,Personal Development Hours"</formula1>
    </dataValidation>
    <dataValidation type="list" allowBlank="1" showInputMessage="1" showErrorMessage="1" sqref="C1:C8 C12:C14" xr:uid="{7773D274-C16D-4CBE-BFCA-75521E27B856}">
      <formula1>"Multnomah"</formula1>
    </dataValidation>
    <dataValidation type="list" allowBlank="1" showInputMessage="1" showErrorMessage="1" sqref="C15:C1048576" xr:uid="{B35EF7EE-36C5-4F45-B299-E78BB364AF43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theme="3" tint="0.59999389629810485"/>
    <pageSetUpPr fitToPage="1"/>
  </sheetPr>
  <dimension ref="A1:Z500"/>
  <sheetViews>
    <sheetView zoomScaleNormal="100" workbookViewId="0">
      <pane ySplit="14" topLeftCell="A99" activePane="bottomLeft" state="frozen"/>
      <selection activeCell="H39" sqref="H39"/>
      <selection pane="bottomLeft" activeCell="I100" sqref="I100:I106"/>
    </sheetView>
  </sheetViews>
  <sheetFormatPr defaultColWidth="8.85546875" defaultRowHeight="15" x14ac:dyDescent="0.25"/>
  <cols>
    <col min="1" max="1" width="14.5703125" style="10" customWidth="1"/>
    <col min="2" max="2" width="13.5703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Aug26</v>
      </c>
      <c r="S4"/>
      <c r="T4"/>
      <c r="U4"/>
      <c r="V4"/>
    </row>
    <row r="5" spans="1:26" x14ac:dyDescent="0.25">
      <c r="A5" s="56" t="s">
        <v>5</v>
      </c>
      <c r="B5" s="140" t="s">
        <v>109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DA216187-64C2-454E-95A9-38FD8A61137C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19" priority="1" operator="containsText" text="Please">
      <formula>NOT(ISERROR(SEARCH("Please",N17)))</formula>
    </cfRule>
  </conditionalFormatting>
  <conditionalFormatting sqref="Y10">
    <cfRule type="cellIs" dxfId="118" priority="2" operator="greaterThan">
      <formula>80</formula>
    </cfRule>
  </conditionalFormatting>
  <dataValidations count="4">
    <dataValidation type="list" allowBlank="1" showInputMessage="1" showErrorMessage="1" sqref="F15:F500" xr:uid="{80D82F26-BCDF-4A2C-B526-8BA6B8DA65E7}">
      <formula1>"DEL,DEP,TPR"</formula1>
    </dataValidation>
    <dataValidation type="list" allowBlank="1" showInputMessage="1" showErrorMessage="1" sqref="H15:H100 H102:H500" xr:uid="{4C5030AA-9A39-4AF6-8C44-18B6D786CA54}">
      <formula1>"Administrative service,Direct service,Non-case assigned direct service,Personal Development Hours"</formula1>
    </dataValidation>
    <dataValidation type="list" allowBlank="1" showInputMessage="1" showErrorMessage="1" sqref="C1:C8 C12:C14" xr:uid="{E7BB056D-EC2F-4ED9-B971-BCF55AD6E391}">
      <formula1>"Multnomah"</formula1>
    </dataValidation>
    <dataValidation type="list" allowBlank="1" showInputMessage="1" showErrorMessage="1" sqref="C15:C1048576" xr:uid="{CDC3D51F-7E41-43A6-952B-C7161B827828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tabColor theme="3" tint="0.59999389629810485"/>
    <pageSetUpPr fitToPage="1"/>
  </sheetPr>
  <dimension ref="A1:Z500"/>
  <sheetViews>
    <sheetView zoomScaleNormal="100" workbookViewId="0">
      <pane ySplit="14" topLeftCell="A90" activePane="bottomLeft" state="frozen"/>
      <selection activeCell="H39" sqref="H39"/>
      <selection pane="bottomLeft" activeCell="I109" sqref="I109"/>
    </sheetView>
  </sheetViews>
  <sheetFormatPr defaultColWidth="8.85546875" defaultRowHeight="15" x14ac:dyDescent="0.25"/>
  <cols>
    <col min="1" max="1" width="14.5703125" style="10" customWidth="1"/>
    <col min="2" max="2" width="13.42578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Sep26</v>
      </c>
      <c r="S4"/>
      <c r="T4"/>
      <c r="U4"/>
      <c r="V4"/>
    </row>
    <row r="5" spans="1:26" x14ac:dyDescent="0.25">
      <c r="A5" s="56" t="s">
        <v>5</v>
      </c>
      <c r="B5" s="140" t="s">
        <v>110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EB820DEE-B20C-4B21-AB1B-1767B4CE30B2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17" priority="1" operator="containsText" text="Please">
      <formula>NOT(ISERROR(SEARCH("Please",N17)))</formula>
    </cfRule>
  </conditionalFormatting>
  <conditionalFormatting sqref="Y10">
    <cfRule type="cellIs" dxfId="116" priority="2" operator="greaterThan">
      <formula>80</formula>
    </cfRule>
  </conditionalFormatting>
  <dataValidations count="4">
    <dataValidation type="list" allowBlank="1" showInputMessage="1" showErrorMessage="1" sqref="F15:F500" xr:uid="{1B85BF58-D2D9-41E3-BC77-8AF187E00277}">
      <formula1>"DEL,DEP,TPR"</formula1>
    </dataValidation>
    <dataValidation type="list" allowBlank="1" showInputMessage="1" showErrorMessage="1" sqref="H15:H100 H102:H500" xr:uid="{3F50508C-B5EC-49AA-87C9-EDDE00BDC0B2}">
      <formula1>"Administrative service,Direct service,Non-case assigned direct service,Personal Development Hours"</formula1>
    </dataValidation>
    <dataValidation type="list" allowBlank="1" showInputMessage="1" showErrorMessage="1" sqref="C15:C1048576" xr:uid="{80459DEC-CB78-4729-B02D-9EF6CA26699C}">
      <formula1>"Benton,Clatsop,Columbia,Coos,Douglas,Lincoln,Linn,Multnomah,Polk,Yamhill"</formula1>
    </dataValidation>
    <dataValidation type="list" allowBlank="1" showInputMessage="1" showErrorMessage="1" sqref="C1:C8 C12:C14" xr:uid="{79EE009D-DFAF-4D37-A31C-5BC997B88999}">
      <formula1>"Multnomah"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AA45A-AD37-469A-B72A-896F814B505D}">
  <sheetPr>
    <tabColor theme="3" tint="0.59999389629810485"/>
  </sheetPr>
  <dimension ref="A1:Z500"/>
  <sheetViews>
    <sheetView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5703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Oct26</v>
      </c>
      <c r="S4"/>
      <c r="T4"/>
      <c r="U4"/>
      <c r="V4"/>
    </row>
    <row r="5" spans="1:26" x14ac:dyDescent="0.25">
      <c r="A5" s="56" t="s">
        <v>5</v>
      </c>
      <c r="B5" s="140" t="s">
        <v>111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EA8AA45A-AD37-469A-B72A-896F814B505D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15" priority="1" operator="containsText" text="Please">
      <formula>NOT(ISERROR(SEARCH("Please",N17)))</formula>
    </cfRule>
  </conditionalFormatting>
  <conditionalFormatting sqref="Y10">
    <cfRule type="cellIs" dxfId="114" priority="2" operator="greaterThan">
      <formula>80</formula>
    </cfRule>
  </conditionalFormatting>
  <dataValidations count="4">
    <dataValidation type="list" allowBlank="1" showInputMessage="1" showErrorMessage="1" sqref="C1:C8 C12:C14" xr:uid="{338FC447-8407-42D8-9B11-A0B7B4AD74DD}">
      <formula1>"Multnomah"</formula1>
    </dataValidation>
    <dataValidation type="list" allowBlank="1" showInputMessage="1" showErrorMessage="1" sqref="H15:H100 H102:H500" xr:uid="{300D77EE-335E-40B6-B699-5B94B2CACB8D}">
      <formula1>"Administrative service,Direct service,Non-case assigned direct service,Personal Development Hours"</formula1>
    </dataValidation>
    <dataValidation type="list" allowBlank="1" showInputMessage="1" showErrorMessage="1" sqref="F15:F500" xr:uid="{7BD3CBCB-7218-4A76-9C47-E92DAB1E0276}">
      <formula1>"DEL,DEP,TPR"</formula1>
    </dataValidation>
    <dataValidation type="list" allowBlank="1" showInputMessage="1" showErrorMessage="1" sqref="C15:C1048576" xr:uid="{40E6D12D-7449-47AB-9F1A-D11625928F2A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6F177-468D-4516-B32C-5D8179F7221A}">
  <sheetPr>
    <tabColor theme="3" tint="0.59999389629810485"/>
  </sheetPr>
  <dimension ref="A1:Z500"/>
  <sheetViews>
    <sheetView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28515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Nov26</v>
      </c>
      <c r="S4"/>
      <c r="T4"/>
      <c r="U4"/>
      <c r="V4"/>
    </row>
    <row r="5" spans="1:26" x14ac:dyDescent="0.25">
      <c r="A5" s="56" t="s">
        <v>5</v>
      </c>
      <c r="B5" s="140" t="s">
        <v>112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D336F177-468D-4516-B32C-5D8179F7221A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13" priority="1" operator="containsText" text="Please">
      <formula>NOT(ISERROR(SEARCH("Please",N17)))</formula>
    </cfRule>
  </conditionalFormatting>
  <conditionalFormatting sqref="Y10">
    <cfRule type="cellIs" dxfId="112" priority="2" operator="greaterThan">
      <formula>80</formula>
    </cfRule>
  </conditionalFormatting>
  <dataValidations count="4">
    <dataValidation type="list" allowBlank="1" showInputMessage="1" showErrorMessage="1" sqref="C1:C8 C12:C14" xr:uid="{0D6071FE-13F3-4216-93D1-58E372A835CD}">
      <formula1>"Multnomah"</formula1>
    </dataValidation>
    <dataValidation type="list" allowBlank="1" showInputMessage="1" showErrorMessage="1" sqref="H15:H100 H102:H500" xr:uid="{60DDCB10-F0E2-43A5-BA22-B60AD3393EA9}">
      <formula1>"Administrative service,Direct service,Non-case assigned direct service,Personal Development Hours"</formula1>
    </dataValidation>
    <dataValidation type="list" allowBlank="1" showInputMessage="1" showErrorMessage="1" sqref="F15:F500" xr:uid="{4B5608FF-BD7E-4A6F-B86A-9833C711FB96}">
      <formula1>"DEL,DEP,TPR"</formula1>
    </dataValidation>
    <dataValidation type="list" allowBlank="1" showInputMessage="1" showErrorMessage="1" sqref="C15:C1048576" xr:uid="{E5AEE69C-E884-43C7-AE5D-14284F0F0B67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5B3A4-85F8-461E-B29C-96EC9ACA5A71}">
  <sheetPr>
    <tabColor theme="3" tint="0.59999389629810485"/>
  </sheetPr>
  <dimension ref="A1:Z500"/>
  <sheetViews>
    <sheetView topLeftCell="A7" workbookViewId="0">
      <selection activeCell="H29" sqref="H29"/>
    </sheetView>
  </sheetViews>
  <sheetFormatPr defaultColWidth="8.85546875" defaultRowHeight="15" x14ac:dyDescent="0.25"/>
  <cols>
    <col min="1" max="1" width="14.5703125" style="10" customWidth="1"/>
    <col min="2" max="2" width="13.28515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Dec26</v>
      </c>
      <c r="S4"/>
      <c r="T4"/>
      <c r="U4"/>
      <c r="V4"/>
    </row>
    <row r="5" spans="1:26" x14ac:dyDescent="0.25">
      <c r="A5" s="56" t="s">
        <v>5</v>
      </c>
      <c r="B5" s="140" t="s">
        <v>113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CCA5B3A4-85F8-461E-B29C-96EC9ACA5A71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11" priority="1" operator="containsText" text="Please">
      <formula>NOT(ISERROR(SEARCH("Please",N17)))</formula>
    </cfRule>
  </conditionalFormatting>
  <conditionalFormatting sqref="Y10">
    <cfRule type="cellIs" dxfId="110" priority="2" operator="greaterThan">
      <formula>80</formula>
    </cfRule>
  </conditionalFormatting>
  <dataValidations count="4">
    <dataValidation type="list" allowBlank="1" showInputMessage="1" showErrorMessage="1" sqref="C1:C8 C12:C14" xr:uid="{210D78A3-D04E-49B7-BCF7-4F41F15658B7}">
      <formula1>"Multnomah"</formula1>
    </dataValidation>
    <dataValidation type="list" allowBlank="1" showInputMessage="1" showErrorMessage="1" sqref="H15:H100 H102:H500" xr:uid="{94B587A8-CA9B-43D5-8E08-A4F181AB5BC4}">
      <formula1>"Administrative service,Direct service,Non-case assigned direct service,Personal Development Hours"</formula1>
    </dataValidation>
    <dataValidation type="list" allowBlank="1" showInputMessage="1" showErrorMessage="1" sqref="F15:F500" xr:uid="{284F198E-E692-4465-B3A8-42F21EEAD64A}">
      <formula1>"DEL,DEP,TPR"</formula1>
    </dataValidation>
    <dataValidation type="list" allowBlank="1" showInputMessage="1" showErrorMessage="1" sqref="C15:C1048576" xr:uid="{505BC6FD-5C18-4F2C-9A5D-758EEC5C2F47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205FF-F6C0-4D0F-B418-6F076B3DA1CA}">
  <sheetPr>
    <tabColor theme="3" tint="0.39997558519241921"/>
  </sheetPr>
  <dimension ref="A1:Z500"/>
  <sheetViews>
    <sheetView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Jan27</v>
      </c>
      <c r="S4"/>
      <c r="T4"/>
      <c r="U4"/>
      <c r="V4"/>
    </row>
    <row r="5" spans="1:26" x14ac:dyDescent="0.25">
      <c r="A5" s="56" t="s">
        <v>5</v>
      </c>
      <c r="B5" s="140" t="s">
        <v>76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2027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992205FF-F6C0-4D0F-B418-6F076B3DA1CA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09" priority="1" operator="containsText" text="Please">
      <formula>NOT(ISERROR(SEARCH("Please",N17)))</formula>
    </cfRule>
  </conditionalFormatting>
  <conditionalFormatting sqref="Y10">
    <cfRule type="cellIs" dxfId="108" priority="2" operator="greaterThan">
      <formula>80</formula>
    </cfRule>
  </conditionalFormatting>
  <dataValidations count="4">
    <dataValidation type="list" allowBlank="1" showInputMessage="1" showErrorMessage="1" sqref="C1:C8 C12:C14" xr:uid="{5D6E058E-3833-4164-A843-E323F2674A18}">
      <formula1>"Multnomah"</formula1>
    </dataValidation>
    <dataValidation type="list" allowBlank="1" showInputMessage="1" showErrorMessage="1" sqref="I101 H102:H500 H15:H100" xr:uid="{89CFC630-4263-4649-89E6-597BFD58A682}">
      <formula1>"Administrative service,Direct service,Non-case assigned direct service,Personal Development Hours"</formula1>
    </dataValidation>
    <dataValidation type="list" allowBlank="1" showInputMessage="1" showErrorMessage="1" sqref="F15:F500" xr:uid="{1BA8E36D-F803-4857-A993-F8106DDCC2B1}">
      <formula1>"DEL,DEP,TPR"</formula1>
    </dataValidation>
    <dataValidation type="list" allowBlank="1" showInputMessage="1" showErrorMessage="1" sqref="C15:C1048576" xr:uid="{11620A1E-67B5-487C-8C23-2B45C9AE6CA0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85143-FA39-4291-AA49-33087D6E2559}">
  <sheetPr>
    <tabColor theme="3" tint="0.39997558519241921"/>
  </sheetPr>
  <dimension ref="A1:Z500"/>
  <sheetViews>
    <sheetView topLeftCell="A4"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5703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Feb27</v>
      </c>
      <c r="S4"/>
      <c r="T4"/>
      <c r="U4"/>
      <c r="V4"/>
    </row>
    <row r="5" spans="1:26" x14ac:dyDescent="0.25">
      <c r="A5" s="56" t="s">
        <v>5</v>
      </c>
      <c r="B5" s="140" t="s">
        <v>77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2027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EDE85143-FA39-4291-AA49-33087D6E2559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07" priority="1" operator="containsText" text="Please">
      <formula>NOT(ISERROR(SEARCH("Please",N17)))</formula>
    </cfRule>
  </conditionalFormatting>
  <conditionalFormatting sqref="Y10">
    <cfRule type="cellIs" dxfId="106" priority="2" operator="greaterThan">
      <formula>80</formula>
    </cfRule>
  </conditionalFormatting>
  <dataValidations count="4">
    <dataValidation type="list" allowBlank="1" showInputMessage="1" showErrorMessage="1" sqref="C1:C8 C12:C14" xr:uid="{2B2853B4-28AE-408F-96BB-7139C92D424E}">
      <formula1>"Multnomah"</formula1>
    </dataValidation>
    <dataValidation type="list" allowBlank="1" showInputMessage="1" showErrorMessage="1" sqref="H15:H100 H102:H500" xr:uid="{6783FF01-87CC-401C-AA8F-4FB0AD28AE07}">
      <formula1>"Administrative service,Direct service,Non-case assigned direct service,Personal Development Hours"</formula1>
    </dataValidation>
    <dataValidation type="list" allowBlank="1" showInputMessage="1" showErrorMessage="1" sqref="F15:F500" xr:uid="{DDC543AC-0DF1-4CEF-8593-043992CBDF73}">
      <formula1>"DEL,DEP,TPR"</formula1>
    </dataValidation>
    <dataValidation type="list" allowBlank="1" showInputMessage="1" showErrorMessage="1" sqref="C15:C1048576" xr:uid="{3DED43C1-284A-4167-87C6-C2C1F1C77A60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D1449-D5B9-4A77-ABF1-C14D20C0914B}">
  <sheetPr>
    <tabColor theme="3" tint="0.39997558519241921"/>
  </sheetPr>
  <dimension ref="A1:Z500"/>
  <sheetViews>
    <sheetView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42578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Mar27</v>
      </c>
      <c r="S4"/>
      <c r="T4"/>
      <c r="U4"/>
      <c r="V4"/>
    </row>
    <row r="5" spans="1:26" x14ac:dyDescent="0.25">
      <c r="A5" s="56" t="s">
        <v>5</v>
      </c>
      <c r="B5" s="140" t="s">
        <v>78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2027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514D1449-D5B9-4A77-ABF1-C14D20C0914B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05" priority="1" operator="containsText" text="Please">
      <formula>NOT(ISERROR(SEARCH("Please",N17)))</formula>
    </cfRule>
  </conditionalFormatting>
  <conditionalFormatting sqref="Y10">
    <cfRule type="cellIs" dxfId="104" priority="2" operator="greaterThan">
      <formula>80</formula>
    </cfRule>
  </conditionalFormatting>
  <dataValidations count="4">
    <dataValidation type="list" allowBlank="1" showInputMessage="1" showErrorMessage="1" sqref="C1:C8 C12:C14" xr:uid="{A143C6F3-E9BE-4139-999D-D820A518672B}">
      <formula1>"Multnomah"</formula1>
    </dataValidation>
    <dataValidation type="list" allowBlank="1" showInputMessage="1" showErrorMessage="1" sqref="H15:H100 H102:H500" xr:uid="{2C121909-15AD-4BE7-A272-1970F8368412}">
      <formula1>"Administrative service,Direct service,Non-case assigned direct service,Personal Development Hours"</formula1>
    </dataValidation>
    <dataValidation type="list" allowBlank="1" showInputMessage="1" showErrorMessage="1" sqref="F15:F500" xr:uid="{5920F68B-C873-4501-B19F-0D58030BFBE5}">
      <formula1>"DEL,DEP,TPR"</formula1>
    </dataValidation>
    <dataValidation type="list" allowBlank="1" showInputMessage="1" showErrorMessage="1" sqref="C15:C1048576" xr:uid="{F89AA6B4-928F-4132-B70F-602866112F17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549B2-9494-49B6-8857-870D43B9A82E}">
  <sheetPr>
    <tabColor theme="3" tint="0.39997558519241921"/>
  </sheetPr>
  <dimension ref="A1:Z500"/>
  <sheetViews>
    <sheetView topLeftCell="A4"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140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Apr27</v>
      </c>
      <c r="S4"/>
      <c r="T4"/>
      <c r="U4"/>
      <c r="V4"/>
    </row>
    <row r="5" spans="1:26" x14ac:dyDescent="0.25">
      <c r="A5" s="56" t="s">
        <v>5</v>
      </c>
      <c r="B5" s="140" t="s">
        <v>106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2027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5AA549B2-9494-49B6-8857-870D43B9A82E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03" priority="1" operator="containsText" text="Please">
      <formula>NOT(ISERROR(SEARCH("Please",N17)))</formula>
    </cfRule>
  </conditionalFormatting>
  <conditionalFormatting sqref="Y10">
    <cfRule type="cellIs" dxfId="102" priority="2" operator="greaterThan">
      <formula>80</formula>
    </cfRule>
  </conditionalFormatting>
  <dataValidations count="4">
    <dataValidation type="list" allowBlank="1" showInputMessage="1" showErrorMessage="1" sqref="C1:C8 C12:C14" xr:uid="{BD16116D-AED2-4726-896E-91A8FA35F128}">
      <formula1>"Multnomah"</formula1>
    </dataValidation>
    <dataValidation type="list" allowBlank="1" showInputMessage="1" showErrorMessage="1" sqref="H15:H100 H102:H500" xr:uid="{72BA5E18-B0AE-4AC4-8386-5C58B672CD15}">
      <formula1>"Administrative service,Direct service,Non-case assigned direct service,Personal Development Hours"</formula1>
    </dataValidation>
    <dataValidation type="list" allowBlank="1" showInputMessage="1" showErrorMessage="1" sqref="F15:F500" xr:uid="{03825807-1235-447A-AB0E-0C68185F3A5E}">
      <formula1>"DEL,DEP,TPR"</formula1>
    </dataValidation>
    <dataValidation type="list" allowBlank="1" showInputMessage="1" showErrorMessage="1" sqref="C15:C1048576" xr:uid="{0BA41BD4-F79B-4316-B707-123A08CFEB16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4" tint="0.79998168889431442"/>
    <pageSetUpPr fitToPage="1"/>
  </sheetPr>
  <dimension ref="A1:Z500"/>
  <sheetViews>
    <sheetView zoomScaleNormal="100" workbookViewId="0">
      <pane ySplit="14" topLeftCell="A96" activePane="bottomLeft" state="frozen"/>
      <selection activeCell="G16" sqref="G16:H16"/>
      <selection pane="bottomLeft" activeCell="I106" sqref="I106"/>
    </sheetView>
  </sheetViews>
  <sheetFormatPr defaultColWidth="8.85546875" defaultRowHeight="15" x14ac:dyDescent="0.25"/>
  <cols>
    <col min="1" max="1" width="14.5703125" style="10" customWidth="1"/>
    <col min="2" max="2" width="13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Nov25</v>
      </c>
      <c r="S4"/>
      <c r="T4"/>
      <c r="U4"/>
      <c r="V4"/>
    </row>
    <row r="5" spans="1:26" x14ac:dyDescent="0.25">
      <c r="A5" s="56" t="s">
        <v>5</v>
      </c>
      <c r="B5" s="140" t="s">
        <v>112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2025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1:12" x14ac:dyDescent="0.25">
      <c r="C305" s="2"/>
      <c r="F305" s="2"/>
      <c r="H305" s="2"/>
      <c r="I305" s="7"/>
    </row>
    <row r="306" spans="1:12" x14ac:dyDescent="0.25">
      <c r="C306" s="2"/>
      <c r="F306" s="2"/>
      <c r="H306" s="2"/>
      <c r="I306" s="7"/>
    </row>
    <row r="307" spans="1:12" x14ac:dyDescent="0.25">
      <c r="C307" s="2"/>
      <c r="F307" s="2"/>
      <c r="H307" s="2"/>
      <c r="I307" s="7"/>
    </row>
    <row r="308" spans="1:12" x14ac:dyDescent="0.25">
      <c r="C308" s="2"/>
      <c r="F308" s="2"/>
      <c r="H308" s="2"/>
      <c r="I308" s="7"/>
    </row>
    <row r="309" spans="1:12" x14ac:dyDescent="0.25">
      <c r="C309" s="2"/>
      <c r="F309" s="2"/>
      <c r="H309" s="2"/>
      <c r="I309" s="7"/>
    </row>
    <row r="310" spans="1:12" x14ac:dyDescent="0.25">
      <c r="A310" s="5"/>
      <c r="B310" s="2"/>
      <c r="C310" s="2"/>
      <c r="D310" s="2"/>
      <c r="E310" s="2"/>
      <c r="F310" s="2"/>
      <c r="G310" s="6"/>
      <c r="H310" s="2"/>
      <c r="I310" s="7"/>
      <c r="J310" s="2"/>
      <c r="K310" s="2"/>
      <c r="L310" s="2"/>
    </row>
    <row r="311" spans="1:12" x14ac:dyDescent="0.25">
      <c r="C311" s="2"/>
      <c r="F311" s="2"/>
      <c r="H311" s="2"/>
      <c r="I311" s="7"/>
    </row>
    <row r="312" spans="1:12" x14ac:dyDescent="0.25">
      <c r="C312" s="2"/>
      <c r="F312" s="2"/>
      <c r="H312" s="2"/>
      <c r="I312" s="7"/>
    </row>
    <row r="313" spans="1:12" x14ac:dyDescent="0.25">
      <c r="C313" s="2"/>
      <c r="F313" s="2"/>
      <c r="H313" s="2"/>
      <c r="I313" s="7"/>
    </row>
    <row r="314" spans="1:12" x14ac:dyDescent="0.25">
      <c r="C314" s="2"/>
      <c r="F314" s="2"/>
      <c r="H314" s="2"/>
      <c r="I314" s="7"/>
    </row>
    <row r="315" spans="1:12" x14ac:dyDescent="0.25">
      <c r="C315" s="2"/>
      <c r="F315" s="2"/>
      <c r="H315" s="2"/>
      <c r="I315" s="7"/>
    </row>
    <row r="316" spans="1:12" x14ac:dyDescent="0.25">
      <c r="C316" s="2"/>
      <c r="F316" s="2"/>
      <c r="H316" s="2"/>
      <c r="I316" s="7"/>
    </row>
    <row r="317" spans="1:12" x14ac:dyDescent="0.25">
      <c r="C317" s="2"/>
      <c r="F317" s="2"/>
      <c r="H317" s="2"/>
      <c r="I317" s="7"/>
    </row>
    <row r="318" spans="1:12" x14ac:dyDescent="0.25">
      <c r="C318" s="2"/>
      <c r="F318" s="2"/>
      <c r="H318" s="2"/>
      <c r="I318" s="7"/>
    </row>
    <row r="319" spans="1:12" x14ac:dyDescent="0.25">
      <c r="C319" s="2"/>
      <c r="F319" s="2"/>
      <c r="H319" s="2"/>
      <c r="I319" s="7"/>
    </row>
    <row r="320" spans="1:12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55C1ADBC-D72D-4BD4-B2DB-D1F9D0416FC2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37" priority="1" operator="containsText" text="Please">
      <formula>NOT(ISERROR(SEARCH("Please",N17)))</formula>
    </cfRule>
  </conditionalFormatting>
  <conditionalFormatting sqref="Y10">
    <cfRule type="cellIs" dxfId="136" priority="2" operator="greaterThan">
      <formula>80</formula>
    </cfRule>
  </conditionalFormatting>
  <dataValidations count="4">
    <dataValidation type="list" allowBlank="1" showInputMessage="1" showErrorMessage="1" sqref="F15:F500" xr:uid="{2BD47D28-96BB-44B1-BF20-F9296B659CF4}">
      <formula1>"DEL,DEP,TPR"</formula1>
    </dataValidation>
    <dataValidation type="list" allowBlank="1" showInputMessage="1" showErrorMessage="1" sqref="H102:H500 H15:H100" xr:uid="{EE33EE44-4A32-4E09-BF28-4DA88E9BDB11}">
      <formula1>"Administrative service,Direct service,Non-case assigned direct service,Personal Development Hours"</formula1>
    </dataValidation>
    <dataValidation type="list" allowBlank="1" showInputMessage="1" showErrorMessage="1" sqref="C1:C8 C12:C14" xr:uid="{2A4FFFB3-C6FA-4E3E-9DE6-0D346798A563}">
      <formula1>"Multnomah"</formula1>
    </dataValidation>
    <dataValidation type="list" allowBlank="1" showInputMessage="1" showErrorMessage="1" sqref="C15:C1048576" xr:uid="{678EA75E-0762-4482-A991-D8E7C47A32A8}">
      <formula1>"Benton,Clatsop,Columbia,Coos,Douglas,Lincoln,Linn,Multnomah,Polk,Yamhill"</formula1>
    </dataValidation>
  </dataValidations>
  <pageMargins left="0.7" right="0.7" top="0.75" bottom="0.75" header="0.3" footer="0.3"/>
  <pageSetup scale="38" fitToHeight="0" orientation="landscape" r:id="rId1"/>
  <headerFooter>
    <oddFooter>&amp;LDana Brandon&amp;R&amp;D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86EC25-2FB1-4F7A-B32C-9CC42C588C0A}">
  <sheetPr>
    <tabColor theme="3" tint="0.39997558519241921"/>
  </sheetPr>
  <dimension ref="A1:Z500"/>
  <sheetViews>
    <sheetView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140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May27</v>
      </c>
      <c r="S4"/>
      <c r="T4"/>
      <c r="U4"/>
      <c r="V4"/>
    </row>
    <row r="5" spans="1:26" x14ac:dyDescent="0.25">
      <c r="A5" s="56" t="s">
        <v>5</v>
      </c>
      <c r="B5" s="140" t="s">
        <v>79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2027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D886EC25-2FB1-4F7A-B32C-9CC42C588C0A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101" priority="1" operator="containsText" text="Please">
      <formula>NOT(ISERROR(SEARCH("Please",N17)))</formula>
    </cfRule>
  </conditionalFormatting>
  <conditionalFormatting sqref="Y10">
    <cfRule type="cellIs" dxfId="100" priority="2" operator="greaterThan">
      <formula>80</formula>
    </cfRule>
  </conditionalFormatting>
  <dataValidations count="4">
    <dataValidation type="list" allowBlank="1" showInputMessage="1" showErrorMessage="1" sqref="C1:C8 C12:C14" xr:uid="{6D0BD2F1-C3F4-4234-9901-F38A1E832FE9}">
      <formula1>"Multnomah"</formula1>
    </dataValidation>
    <dataValidation type="list" allowBlank="1" showInputMessage="1" showErrorMessage="1" sqref="H15:H100 H102:H500" xr:uid="{A4C262BC-9E79-4940-9CE5-5C11012051F5}">
      <formula1>"Administrative service,Direct service,Non-case assigned direct service,Personal Development Hours"</formula1>
    </dataValidation>
    <dataValidation type="list" allowBlank="1" showInputMessage="1" showErrorMessage="1" sqref="F15:F500" xr:uid="{0A997855-26FF-45CC-84F8-98D3FE57A9BB}">
      <formula1>"DEL,DEP,TPR"</formula1>
    </dataValidation>
    <dataValidation type="list" allowBlank="1" showInputMessage="1" showErrorMessage="1" sqref="C15:C1048576" xr:uid="{07EA0AD5-03CB-4CCC-A1FB-712249DE2223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777C-EE19-4CB9-85C3-F07A5A57550F}">
  <sheetPr>
    <tabColor theme="3" tint="0.39997558519241921"/>
  </sheetPr>
  <dimension ref="A1:Z500"/>
  <sheetViews>
    <sheetView workbookViewId="0">
      <selection activeCell="A14" sqref="A14:L14"/>
    </sheetView>
  </sheetViews>
  <sheetFormatPr defaultColWidth="8.85546875" defaultRowHeight="15" x14ac:dyDescent="0.25"/>
  <cols>
    <col min="1" max="1" width="14.5703125" style="10" customWidth="1"/>
    <col min="2" max="2" width="13.140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169" t="str">
        <f>LEFT(B5,3)&amp;RIGHT(B6,2)</f>
        <v>Jun27</v>
      </c>
      <c r="S4"/>
      <c r="T4"/>
      <c r="U4"/>
      <c r="V4"/>
    </row>
    <row r="5" spans="1:26" x14ac:dyDescent="0.25">
      <c r="A5" s="56" t="s">
        <v>5</v>
      </c>
      <c r="B5" s="140" t="s">
        <v>107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2027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170" t="s">
        <v>27</v>
      </c>
      <c r="B14" s="171" t="s">
        <v>28</v>
      </c>
      <c r="C14" s="172" t="s">
        <v>29</v>
      </c>
      <c r="D14" s="171" t="s">
        <v>30</v>
      </c>
      <c r="E14" s="171" t="s">
        <v>31</v>
      </c>
      <c r="F14" s="172" t="s">
        <v>32</v>
      </c>
      <c r="G14" s="171" t="s">
        <v>33</v>
      </c>
      <c r="H14" s="172" t="s">
        <v>34</v>
      </c>
      <c r="I14" s="173" t="s">
        <v>35</v>
      </c>
      <c r="J14" s="171" t="s">
        <v>36</v>
      </c>
      <c r="K14" s="171" t="s">
        <v>37</v>
      </c>
      <c r="L14" s="174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4A2E777C-EE19-4CB9-85C3-F07A5A57550F}"/>
  <mergeCells count="13">
    <mergeCell ref="N17:S17"/>
    <mergeCell ref="F3:H3"/>
    <mergeCell ref="B4:C4"/>
    <mergeCell ref="F4:H4"/>
    <mergeCell ref="B5:C5"/>
    <mergeCell ref="F5:H5"/>
    <mergeCell ref="B6:C6"/>
    <mergeCell ref="F6:H6"/>
    <mergeCell ref="K6:L6"/>
    <mergeCell ref="O6:P6"/>
    <mergeCell ref="O12:Q12"/>
    <mergeCell ref="R12:S12"/>
    <mergeCell ref="J13:L13"/>
  </mergeCells>
  <conditionalFormatting sqref="N17">
    <cfRule type="containsText" dxfId="99" priority="1" operator="containsText" text="Please">
      <formula>NOT(ISERROR(SEARCH("Please",N17)))</formula>
    </cfRule>
  </conditionalFormatting>
  <conditionalFormatting sqref="Y10">
    <cfRule type="cellIs" dxfId="98" priority="2" operator="greaterThan">
      <formula>80</formula>
    </cfRule>
  </conditionalFormatting>
  <dataValidations count="4">
    <dataValidation type="list" allowBlank="1" showInputMessage="1" showErrorMessage="1" sqref="C1:C8 C12:C14" xr:uid="{8167CB65-3146-48D5-B3F3-9CDDFA7D4BCD}">
      <formula1>"Multnomah"</formula1>
    </dataValidation>
    <dataValidation type="list" allowBlank="1" showInputMessage="1" showErrorMessage="1" sqref="H15:H100 H102:H500" xr:uid="{6F48C01B-35F7-4943-BDFE-0BFBB91FFE01}">
      <formula1>"Administrative service,Direct service,Non-case assigned direct service,Personal Development Hours"</formula1>
    </dataValidation>
    <dataValidation type="list" allowBlank="1" showInputMessage="1" showErrorMessage="1" sqref="F15:F500" xr:uid="{B6E23982-6028-4D8F-8152-2C020430B687}">
      <formula1>"DEL,DEP,TPR"</formula1>
    </dataValidation>
    <dataValidation type="list" allowBlank="1" showInputMessage="1" showErrorMessage="1" sqref="C15:C1048576" xr:uid="{F5BA734F-51BF-489E-A362-6279D2A6D0CE}">
      <formula1>"Benton,Clatsop,Columbia,Coos,Douglas,Lincoln,Linn,Multnomah,Polk,Yamhill"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rgb="FFFFC000"/>
  </sheetPr>
  <dimension ref="C4:P73"/>
  <sheetViews>
    <sheetView topLeftCell="C1" workbookViewId="0">
      <selection activeCell="D11" sqref="D11"/>
    </sheetView>
  </sheetViews>
  <sheetFormatPr defaultRowHeight="15" x14ac:dyDescent="0.25"/>
  <cols>
    <col min="3" max="3" width="14" bestFit="1" customWidth="1"/>
    <col min="4" max="4" width="10" customWidth="1"/>
    <col min="5" max="5" width="13.85546875" customWidth="1"/>
    <col min="6" max="6" width="15.85546875" customWidth="1"/>
    <col min="7" max="7" width="11.5703125" customWidth="1"/>
    <col min="9" max="9" width="15.140625" customWidth="1"/>
    <col min="13" max="13" width="15.42578125" customWidth="1"/>
    <col min="14" max="14" width="18" customWidth="1"/>
  </cols>
  <sheetData>
    <row r="4" spans="3:15" x14ac:dyDescent="0.25">
      <c r="C4" t="s">
        <v>92</v>
      </c>
      <c r="D4" s="16" t="str">
        <f>Information!D15</f>
        <v>2025-2027</v>
      </c>
      <c r="F4" t="s">
        <v>125</v>
      </c>
      <c r="G4" s="17" t="str">
        <f>Invoice!PaymentMonth</f>
        <v>Oct25</v>
      </c>
      <c r="H4" t="s">
        <v>126</v>
      </c>
      <c r="J4" s="17" t="str">
        <f>IF(OR(G4="Oct25",G4="Nov25",G4="Dec25"),"Q4 2025",IF(OR(G4="Jan26",G4="Feb26",G4="Mar26"),"Q1 2026",IF(OR(G4="Apr26",G4="May26",G4="Jun26"),"Q2 2026",IF(OR(G4="Jul26",G4="Aug26",G4="Sep26"),"Q3 2026",IF(OR(G4="OctQ4",G4="Nov26",G4="Dec26"),"Q4 2026",IF(OR(G4="Jan27",G4="Feb27",G4="Mar27"),"Q1 2027",IF(OR(G4="Apr27",G4="May27",G4="Jun27"),"Q2 2027")))))))</f>
        <v>Q4 2025</v>
      </c>
    </row>
    <row r="6" spans="3:15" x14ac:dyDescent="0.25">
      <c r="C6" s="18" t="s">
        <v>97</v>
      </c>
      <c r="D6" s="19"/>
      <c r="E6" s="19"/>
      <c r="F6" s="20" t="s">
        <v>152</v>
      </c>
      <c r="G6" s="19"/>
      <c r="H6" s="20" t="str">
        <f>CONCATENATE("PDH &lt;= " &amp; Information!$D$20)</f>
        <v>PDH &lt;= 2</v>
      </c>
      <c r="I6" s="20" t="str">
        <f>CONCATENATE("Total Hrs &lt;= ",Information!$D$19)</f>
        <v>Total Hrs &lt;= 160</v>
      </c>
      <c r="J6" s="21"/>
      <c r="M6" s="9" t="s">
        <v>100</v>
      </c>
      <c r="N6" s="9"/>
      <c r="O6" s="9"/>
    </row>
    <row r="7" spans="3:15" x14ac:dyDescent="0.25">
      <c r="C7" s="22" t="s">
        <v>5</v>
      </c>
      <c r="D7" s="23" t="s">
        <v>93</v>
      </c>
      <c r="E7" s="23" t="s">
        <v>94</v>
      </c>
      <c r="F7" s="23" t="s">
        <v>153</v>
      </c>
      <c r="G7" s="23"/>
      <c r="H7" s="23" t="s">
        <v>115</v>
      </c>
      <c r="I7" s="23" t="s">
        <v>95</v>
      </c>
      <c r="J7" s="24" t="s">
        <v>26</v>
      </c>
    </row>
    <row r="8" spans="3:15" x14ac:dyDescent="0.25">
      <c r="C8" s="14"/>
      <c r="D8" s="14"/>
      <c r="E8" s="14"/>
      <c r="F8" s="14"/>
      <c r="G8" s="14"/>
      <c r="H8" s="14"/>
      <c r="I8" s="14"/>
      <c r="J8" s="14"/>
      <c r="M8" s="25" t="s">
        <v>152</v>
      </c>
    </row>
    <row r="9" spans="3:15" x14ac:dyDescent="0.25">
      <c r="C9" s="135" t="s">
        <v>199</v>
      </c>
      <c r="D9" s="26">
        <f ca="1">INDIRECT(C9&amp;"!$G$10")</f>
        <v>0</v>
      </c>
      <c r="E9" s="26">
        <f ca="1">INDIRECT(C9 &amp; "!$H$10")</f>
        <v>0</v>
      </c>
      <c r="F9" s="26">
        <f ca="1">INDIRECT(C9 &amp; "!$I$10")</f>
        <v>0</v>
      </c>
      <c r="G9" s="26">
        <f ca="1">INDIRECT(C9 &amp; "!$J$10")</f>
        <v>0</v>
      </c>
      <c r="H9" s="26">
        <f ca="1">INDIRECT(C9 &amp; "!$K$10")</f>
        <v>0</v>
      </c>
      <c r="I9" s="26">
        <f ca="1">SUM(D9:H9)</f>
        <v>0</v>
      </c>
      <c r="J9" s="27">
        <f ca="1">INDIRECT(C9 &amp; "!$L$9")</f>
        <v>0</v>
      </c>
      <c r="M9" t="s">
        <v>155</v>
      </c>
    </row>
    <row r="10" spans="3:15" x14ac:dyDescent="0.25">
      <c r="C10" s="136" t="s">
        <v>200</v>
      </c>
      <c r="D10" s="14">
        <f ca="1">INDIRECT(C10&amp;"!$G$10")</f>
        <v>0</v>
      </c>
      <c r="E10" s="14">
        <f ca="1">INDIRECT(C10 &amp; "!$H$10")</f>
        <v>0</v>
      </c>
      <c r="F10" s="14">
        <f ca="1">INDIRECT(C10 &amp; "!$I$10")</f>
        <v>0</v>
      </c>
      <c r="G10" s="14">
        <f ca="1">INDIRECT(C10 &amp; "!$J$10")</f>
        <v>0</v>
      </c>
      <c r="H10" s="14">
        <f ca="1">INDIRECT(C10 &amp; "!$K$10")</f>
        <v>0</v>
      </c>
      <c r="I10" s="14">
        <f ca="1">SUM(D10:H10)</f>
        <v>0</v>
      </c>
      <c r="J10" s="28">
        <f ca="1">INDIRECT(C10 &amp; "!$L$9")</f>
        <v>0</v>
      </c>
      <c r="M10" t="s">
        <v>156</v>
      </c>
    </row>
    <row r="11" spans="3:15" x14ac:dyDescent="0.25">
      <c r="C11" s="137" t="s">
        <v>201</v>
      </c>
      <c r="D11" s="29">
        <f ca="1">INDIRECT(C11&amp;"!$G$10")</f>
        <v>0</v>
      </c>
      <c r="E11" s="29">
        <f ca="1">INDIRECT(C11 &amp; "!$H$10")</f>
        <v>0</v>
      </c>
      <c r="F11" s="29">
        <f ca="1">INDIRECT(C11 &amp; "!$I$10")</f>
        <v>0</v>
      </c>
      <c r="G11" s="29">
        <f ca="1">INDIRECT(C11 &amp; "!$J$10")</f>
        <v>0</v>
      </c>
      <c r="H11" s="29">
        <f ca="1">INDIRECT(C11 &amp; "!$K$10")</f>
        <v>0</v>
      </c>
      <c r="I11" s="29">
        <f ca="1">SUM(D11:H11)</f>
        <v>0</v>
      </c>
      <c r="J11" s="30">
        <f ca="1">INDIRECT(C11 &amp; "!$L$9")</f>
        <v>0</v>
      </c>
      <c r="N11" s="31" t="s">
        <v>157</v>
      </c>
    </row>
    <row r="12" spans="3:15" x14ac:dyDescent="0.25">
      <c r="C12" s="14"/>
      <c r="D12" s="14"/>
      <c r="E12" s="14"/>
      <c r="F12" s="14"/>
      <c r="G12" s="14"/>
      <c r="H12" s="14"/>
      <c r="I12" s="14"/>
      <c r="J12" s="14"/>
    </row>
    <row r="13" spans="3:15" x14ac:dyDescent="0.25">
      <c r="C13" s="14" t="s">
        <v>192</v>
      </c>
      <c r="D13" s="14">
        <f ca="1">SUM(D9:D11)</f>
        <v>0</v>
      </c>
      <c r="E13" s="14">
        <f t="shared" ref="E13:J13" ca="1" si="0">SUM(E9:E11)</f>
        <v>0</v>
      </c>
      <c r="F13" s="14">
        <f t="shared" ca="1" si="0"/>
        <v>0</v>
      </c>
      <c r="G13" s="14">
        <f t="shared" ca="1" si="0"/>
        <v>0</v>
      </c>
      <c r="H13" s="14">
        <f t="shared" ca="1" si="0"/>
        <v>0</v>
      </c>
      <c r="I13" s="14">
        <f t="shared" ca="1" si="0"/>
        <v>0</v>
      </c>
      <c r="J13" s="14">
        <f t="shared" ca="1" si="0"/>
        <v>0</v>
      </c>
      <c r="M13" s="25" t="s">
        <v>116</v>
      </c>
    </row>
    <row r="14" spans="3:15" x14ac:dyDescent="0.25">
      <c r="M14" t="s">
        <v>117</v>
      </c>
    </row>
    <row r="15" spans="3:15" x14ac:dyDescent="0.25">
      <c r="N15" t="s">
        <v>118</v>
      </c>
    </row>
    <row r="16" spans="3:15" x14ac:dyDescent="0.25">
      <c r="C16" s="18" t="s">
        <v>97</v>
      </c>
      <c r="D16" s="19"/>
      <c r="E16" s="19"/>
      <c r="F16" s="20" t="s">
        <v>152</v>
      </c>
      <c r="G16" s="19"/>
      <c r="H16" s="20" t="str">
        <f>CONCATENATE("PDH &lt;= " &amp; Information!$D$20)</f>
        <v>PDH &lt;= 2</v>
      </c>
      <c r="I16" s="20" t="str">
        <f>CONCATENATE("Total Hrs &lt;= ",Information!$D$19)</f>
        <v>Total Hrs &lt;= 160</v>
      </c>
      <c r="J16" s="21"/>
      <c r="N16" t="s">
        <v>101</v>
      </c>
    </row>
    <row r="17" spans="3:16" x14ac:dyDescent="0.25">
      <c r="C17" s="22" t="s">
        <v>5</v>
      </c>
      <c r="D17" s="23" t="s">
        <v>93</v>
      </c>
      <c r="E17" s="23" t="s">
        <v>94</v>
      </c>
      <c r="F17" s="23" t="s">
        <v>153</v>
      </c>
      <c r="G17" s="23"/>
      <c r="H17" s="23" t="s">
        <v>115</v>
      </c>
      <c r="I17" s="23" t="s">
        <v>95</v>
      </c>
      <c r="J17" s="24" t="s">
        <v>26</v>
      </c>
      <c r="O17" t="s">
        <v>102</v>
      </c>
    </row>
    <row r="18" spans="3:16" x14ac:dyDescent="0.25">
      <c r="C18" s="14"/>
      <c r="D18" s="14"/>
      <c r="E18" s="14"/>
      <c r="F18" s="14"/>
      <c r="G18" s="14"/>
      <c r="H18" s="14"/>
      <c r="I18" s="14"/>
      <c r="J18" s="14"/>
      <c r="O18" t="s">
        <v>103</v>
      </c>
    </row>
    <row r="19" spans="3:16" x14ac:dyDescent="0.25">
      <c r="C19" s="135" t="s">
        <v>202</v>
      </c>
      <c r="D19" s="26">
        <f ca="1">INDIRECT(C19&amp;"!$G$10")</f>
        <v>0</v>
      </c>
      <c r="E19" s="26">
        <f ca="1">INDIRECT(C19 &amp; "!$H$10")</f>
        <v>0</v>
      </c>
      <c r="F19" s="26">
        <f ca="1">INDIRECT(C19 &amp; "!$I$10")</f>
        <v>0</v>
      </c>
      <c r="G19" s="26">
        <f ca="1">INDIRECT(C19 &amp; "!$J$10")</f>
        <v>0</v>
      </c>
      <c r="H19" s="26">
        <f ca="1">INDIRECT(C19 &amp; "!$K$10")</f>
        <v>0</v>
      </c>
      <c r="I19" s="26">
        <f ca="1">SUM(D19:H19)</f>
        <v>0</v>
      </c>
      <c r="J19" s="27">
        <f ca="1">INDIRECT(C19 &amp; "!$L$9")</f>
        <v>0</v>
      </c>
    </row>
    <row r="20" spans="3:16" x14ac:dyDescent="0.25">
      <c r="C20" s="136" t="s">
        <v>203</v>
      </c>
      <c r="D20" s="14">
        <f ca="1">INDIRECT(C20&amp;"!$G$10")</f>
        <v>0</v>
      </c>
      <c r="E20" s="14">
        <f ca="1">INDIRECT(C20 &amp; "!$H$10")</f>
        <v>0</v>
      </c>
      <c r="F20" s="14">
        <f ca="1">INDIRECT(C20 &amp; "!$I$10")</f>
        <v>0</v>
      </c>
      <c r="G20" s="14">
        <f ca="1">INDIRECT(C20 &amp; "!$J$10")</f>
        <v>0</v>
      </c>
      <c r="H20" s="14">
        <f ca="1">INDIRECT(C20 &amp; "!$K$10")</f>
        <v>0</v>
      </c>
      <c r="I20" s="14">
        <f ca="1">SUM(D20:H20)</f>
        <v>0</v>
      </c>
      <c r="J20" s="28">
        <f ca="1">INDIRECT(C20 &amp; "!$L$9")</f>
        <v>0</v>
      </c>
      <c r="M20" s="25" t="s">
        <v>104</v>
      </c>
    </row>
    <row r="21" spans="3:16" x14ac:dyDescent="0.25">
      <c r="C21" s="137" t="s">
        <v>204</v>
      </c>
      <c r="D21" s="29">
        <f ca="1">INDIRECT(C21&amp;"!$G$10")</f>
        <v>0</v>
      </c>
      <c r="E21" s="29">
        <f ca="1">INDIRECT(C21 &amp; "!$H$10")</f>
        <v>0</v>
      </c>
      <c r="F21" s="29">
        <f ca="1">INDIRECT(C21 &amp; "!$I$10")</f>
        <v>0</v>
      </c>
      <c r="G21" s="29">
        <f ca="1">INDIRECT(C21 &amp; "!$J$10")</f>
        <v>0</v>
      </c>
      <c r="H21" s="29">
        <f ca="1">INDIRECT(C21 &amp; "!$K$10")</f>
        <v>0</v>
      </c>
      <c r="I21" s="29">
        <f ca="1">SUM(D21:H21)</f>
        <v>0</v>
      </c>
      <c r="J21" s="30">
        <f ca="1">INDIRECT(C21 &amp; "!$L$9")</f>
        <v>0</v>
      </c>
      <c r="M21" t="s">
        <v>105</v>
      </c>
    </row>
    <row r="22" spans="3:16" x14ac:dyDescent="0.25">
      <c r="C22" s="14"/>
      <c r="D22" s="14"/>
      <c r="E22" s="14"/>
      <c r="F22" s="14"/>
      <c r="G22" s="14"/>
      <c r="H22" s="14"/>
      <c r="I22" s="14"/>
      <c r="J22" s="14"/>
      <c r="N22" t="s">
        <v>114</v>
      </c>
    </row>
    <row r="23" spans="3:16" x14ac:dyDescent="0.25">
      <c r="C23" s="14" t="s">
        <v>193</v>
      </c>
      <c r="D23" s="14">
        <f ca="1">SUM(D19:D21)</f>
        <v>0</v>
      </c>
      <c r="E23" s="14">
        <f t="shared" ref="E23:J23" ca="1" si="1">SUM(E19:E21)</f>
        <v>0</v>
      </c>
      <c r="F23" s="14">
        <f t="shared" ca="1" si="1"/>
        <v>0</v>
      </c>
      <c r="G23" s="14">
        <f t="shared" ca="1" si="1"/>
        <v>0</v>
      </c>
      <c r="H23" s="14">
        <f t="shared" ca="1" si="1"/>
        <v>0</v>
      </c>
      <c r="I23" s="14">
        <f t="shared" ca="1" si="1"/>
        <v>0</v>
      </c>
      <c r="J23" s="14">
        <f t="shared" ca="1" si="1"/>
        <v>0</v>
      </c>
    </row>
    <row r="26" spans="3:16" x14ac:dyDescent="0.25">
      <c r="C26" s="18" t="s">
        <v>97</v>
      </c>
      <c r="D26" s="19"/>
      <c r="E26" s="19"/>
      <c r="F26" s="20" t="s">
        <v>152</v>
      </c>
      <c r="G26" s="19"/>
      <c r="H26" s="20" t="str">
        <f>CONCATENATE("PDH &lt;= " &amp; Information!$D$20)</f>
        <v>PDH &lt;= 2</v>
      </c>
      <c r="I26" s="20" t="str">
        <f>CONCATENATE("Total Hrs &lt;= ",Information!$D$19)</f>
        <v>Total Hrs &lt;= 160</v>
      </c>
      <c r="J26" s="21"/>
    </row>
    <row r="27" spans="3:16" x14ac:dyDescent="0.25">
      <c r="C27" s="22" t="s">
        <v>5</v>
      </c>
      <c r="D27" s="23" t="s">
        <v>93</v>
      </c>
      <c r="E27" s="23" t="s">
        <v>94</v>
      </c>
      <c r="F27" s="23" t="s">
        <v>153</v>
      </c>
      <c r="G27" s="23"/>
      <c r="H27" s="23" t="s">
        <v>115</v>
      </c>
      <c r="I27" s="23" t="s">
        <v>95</v>
      </c>
      <c r="J27" s="24" t="s">
        <v>26</v>
      </c>
      <c r="M27" s="14"/>
    </row>
    <row r="28" spans="3:16" x14ac:dyDescent="0.25">
      <c r="C28" s="14"/>
      <c r="D28" s="14"/>
      <c r="E28" s="14"/>
      <c r="F28" s="14"/>
      <c r="G28" s="14"/>
      <c r="H28" s="14"/>
      <c r="I28" s="14"/>
      <c r="J28" s="14"/>
    </row>
    <row r="29" spans="3:16" x14ac:dyDescent="0.25">
      <c r="C29" s="135" t="s">
        <v>205</v>
      </c>
      <c r="D29" s="26">
        <f ca="1">INDIRECT(C29&amp;"!$G$10")</f>
        <v>0</v>
      </c>
      <c r="E29" s="26">
        <f ca="1">INDIRECT(C29 &amp; "!$H$10")</f>
        <v>0</v>
      </c>
      <c r="F29" s="26">
        <f ca="1">INDIRECT(C29 &amp; "!$I$10")</f>
        <v>0</v>
      </c>
      <c r="G29" s="26">
        <f ca="1">INDIRECT(C29 &amp; "!$J$10")</f>
        <v>0</v>
      </c>
      <c r="H29" s="26">
        <f ca="1">INDIRECT(C29 &amp; "!$K$10")</f>
        <v>0</v>
      </c>
      <c r="I29" s="26">
        <f ca="1">SUM(D29:H29)</f>
        <v>0</v>
      </c>
      <c r="J29" s="27">
        <f ca="1">INDIRECT(C29 &amp; "!$L$9")</f>
        <v>0</v>
      </c>
      <c r="M29" s="18"/>
      <c r="N29" s="19"/>
      <c r="O29" s="19"/>
      <c r="P29" s="21"/>
    </row>
    <row r="30" spans="3:16" x14ac:dyDescent="0.25">
      <c r="C30" s="136" t="s">
        <v>206</v>
      </c>
      <c r="D30" s="14">
        <f ca="1">INDIRECT(C30&amp;"!$G$10")</f>
        <v>0</v>
      </c>
      <c r="E30" s="14">
        <f ca="1">INDIRECT(C30 &amp; "!$H$10")</f>
        <v>0</v>
      </c>
      <c r="F30" s="14">
        <f ca="1">INDIRECT(C30 &amp; "!$I$10")</f>
        <v>0</v>
      </c>
      <c r="G30" s="14">
        <f ca="1">INDIRECT(C30 &amp; "!$J$10")</f>
        <v>0</v>
      </c>
      <c r="H30" s="14">
        <f ca="1">INDIRECT(C30 &amp; "!$K$10")</f>
        <v>0</v>
      </c>
      <c r="I30" s="14">
        <f ca="1">SUM(D30:H30)</f>
        <v>0</v>
      </c>
      <c r="J30" s="28">
        <f ca="1">INDIRECT(C30 &amp; "!$L$9")</f>
        <v>0</v>
      </c>
      <c r="M30" s="32" t="s">
        <v>127</v>
      </c>
      <c r="P30" s="8"/>
    </row>
    <row r="31" spans="3:16" x14ac:dyDescent="0.25">
      <c r="C31" s="137" t="s">
        <v>207</v>
      </c>
      <c r="D31" s="29">
        <f ca="1">INDIRECT(C31&amp;"!$G$10")</f>
        <v>0</v>
      </c>
      <c r="E31" s="29">
        <f ca="1">INDIRECT(C31 &amp; "!$H$10")</f>
        <v>0</v>
      </c>
      <c r="F31" s="29">
        <f ca="1">INDIRECT(C31 &amp; "!$I$10")</f>
        <v>0</v>
      </c>
      <c r="G31" s="29">
        <f ca="1">INDIRECT(C31 &amp; "!$J$10")</f>
        <v>0</v>
      </c>
      <c r="H31" s="29">
        <f ca="1">INDIRECT(C31 &amp; "!$K$10")</f>
        <v>0</v>
      </c>
      <c r="I31" s="29">
        <f ca="1">SUM(D31:H31)</f>
        <v>0</v>
      </c>
      <c r="J31" s="30">
        <f ca="1">INDIRECT(C31 &amp; "!$L$9")</f>
        <v>0</v>
      </c>
      <c r="M31" s="32" t="s">
        <v>128</v>
      </c>
      <c r="P31" s="8"/>
    </row>
    <row r="32" spans="3:16" x14ac:dyDescent="0.25">
      <c r="C32" s="14"/>
      <c r="D32" s="14"/>
      <c r="E32" s="14"/>
      <c r="F32" s="14"/>
      <c r="G32" s="14"/>
      <c r="H32" s="14"/>
      <c r="I32" s="14"/>
      <c r="J32" s="14"/>
      <c r="M32" s="32"/>
      <c r="P32" s="8"/>
    </row>
    <row r="33" spans="3:16" x14ac:dyDescent="0.25">
      <c r="C33" s="14" t="s">
        <v>194</v>
      </c>
      <c r="D33" s="14">
        <f ca="1">SUM(D29:D31)</f>
        <v>0</v>
      </c>
      <c r="E33" s="14">
        <f t="shared" ref="E33:J33" ca="1" si="2">SUM(E29:E31)</f>
        <v>0</v>
      </c>
      <c r="F33" s="14">
        <f t="shared" ca="1" si="2"/>
        <v>0</v>
      </c>
      <c r="G33" s="14">
        <f t="shared" ca="1" si="2"/>
        <v>0</v>
      </c>
      <c r="H33" s="14">
        <f t="shared" ca="1" si="2"/>
        <v>0</v>
      </c>
      <c r="I33" s="14">
        <f t="shared" ca="1" si="2"/>
        <v>0</v>
      </c>
      <c r="J33" s="14">
        <f t="shared" ca="1" si="2"/>
        <v>0</v>
      </c>
      <c r="M33" s="32" t="str">
        <f>G4</f>
        <v>Oct25</v>
      </c>
      <c r="N33" t="str">
        <f>J4</f>
        <v>Q4 2025</v>
      </c>
      <c r="P33" s="8"/>
    </row>
    <row r="34" spans="3:16" x14ac:dyDescent="0.25">
      <c r="M34" s="33" t="s">
        <v>164</v>
      </c>
      <c r="N34" s="20" t="str">
        <f>CONCATENATE("Total Hours &lt;= " &amp; Information!$D$19*3)</f>
        <v>Total Hours &lt;= 480</v>
      </c>
      <c r="P34" s="8"/>
    </row>
    <row r="35" spans="3:16" x14ac:dyDescent="0.25">
      <c r="M35" s="32" t="str">
        <f ca="1">IF(OR(G4="Mar",G4="Jun",G4="Sep",G4="Dec"),IF(INDIRECT(J4 &amp; "ASH")/INDIRECT(J4 &amp; "TotalHrs")&gt;0.15,"Error","OK"),"OK")</f>
        <v>OK</v>
      </c>
      <c r="N35" t="str">
        <f ca="1">IF(OR(G4="Mar",G4="Jun",G4="Sep",G4="Dec"),IF(INDIRECT(J4 &amp; "TotalHrs")&gt;Information!D19*3,"Error","OK"),"OK")</f>
        <v>OK</v>
      </c>
      <c r="P35" s="8"/>
    </row>
    <row r="36" spans="3:16" x14ac:dyDescent="0.25">
      <c r="C36" s="18" t="s">
        <v>97</v>
      </c>
      <c r="D36" s="19"/>
      <c r="E36" s="19"/>
      <c r="F36" s="20" t="s">
        <v>152</v>
      </c>
      <c r="G36" s="19"/>
      <c r="H36" s="20" t="str">
        <f>CONCATENATE("PDH &lt;= " &amp; Information!$D$20)</f>
        <v>PDH &lt;= 2</v>
      </c>
      <c r="I36" s="20" t="str">
        <f>CONCATENATE("Total Hrs &lt;= ",Information!$D$19)</f>
        <v>Total Hrs &lt;= 160</v>
      </c>
      <c r="J36" s="21"/>
      <c r="M36" s="32"/>
      <c r="P36" s="8"/>
    </row>
    <row r="37" spans="3:16" x14ac:dyDescent="0.25">
      <c r="C37" s="22" t="s">
        <v>5</v>
      </c>
      <c r="D37" s="23" t="s">
        <v>93</v>
      </c>
      <c r="E37" s="23" t="s">
        <v>94</v>
      </c>
      <c r="F37" s="23" t="s">
        <v>153</v>
      </c>
      <c r="G37" s="23"/>
      <c r="H37" s="23" t="s">
        <v>115</v>
      </c>
      <c r="I37" s="23" t="s">
        <v>95</v>
      </c>
      <c r="J37" s="24" t="s">
        <v>26</v>
      </c>
      <c r="M37" s="32"/>
      <c r="P37" s="8"/>
    </row>
    <row r="38" spans="3:16" x14ac:dyDescent="0.25">
      <c r="C38" s="14"/>
      <c r="D38" s="14"/>
      <c r="E38" s="14"/>
      <c r="F38" s="14"/>
      <c r="G38" s="14"/>
      <c r="H38" s="14"/>
      <c r="I38" s="14"/>
      <c r="J38" s="14"/>
      <c r="M38" s="34"/>
      <c r="N38" s="9"/>
      <c r="O38" s="9"/>
      <c r="P38" s="35"/>
    </row>
    <row r="39" spans="3:16" x14ac:dyDescent="0.25">
      <c r="C39" s="135" t="s">
        <v>208</v>
      </c>
      <c r="D39" s="26">
        <f ca="1">INDIRECT(C39&amp;"!$G$10")</f>
        <v>0</v>
      </c>
      <c r="E39" s="26">
        <f ca="1">INDIRECT(C39 &amp; "!$H$10")</f>
        <v>0</v>
      </c>
      <c r="F39" s="26">
        <f ca="1">INDIRECT(C39 &amp; "!$I$10")</f>
        <v>0</v>
      </c>
      <c r="G39" s="26">
        <f ca="1">INDIRECT(C39 &amp; "!$J$10")</f>
        <v>0</v>
      </c>
      <c r="H39" s="26">
        <f ca="1">INDIRECT(C39 &amp; "!$K$10")</f>
        <v>0</v>
      </c>
      <c r="I39" s="26">
        <f ca="1">SUM(D39:H39)</f>
        <v>0</v>
      </c>
      <c r="J39" s="27">
        <f ca="1">INDIRECT(C39 &amp; "!$L$9")</f>
        <v>0</v>
      </c>
    </row>
    <row r="40" spans="3:16" x14ac:dyDescent="0.25">
      <c r="C40" s="136" t="s">
        <v>209</v>
      </c>
      <c r="D40" s="14">
        <f ca="1">INDIRECT(C40&amp;"!$G$10")</f>
        <v>0</v>
      </c>
      <c r="E40" s="14">
        <f ca="1">INDIRECT(C40 &amp; "!$H$10")</f>
        <v>0</v>
      </c>
      <c r="F40" s="14">
        <f ca="1">INDIRECT(C40 &amp; "!$I$10")</f>
        <v>0</v>
      </c>
      <c r="G40" s="14">
        <f ca="1">INDIRECT(C40 &amp; "!$J$10")</f>
        <v>0</v>
      </c>
      <c r="H40" s="14">
        <f ca="1">INDIRECT(C40 &amp; "!$K$10")</f>
        <v>0</v>
      </c>
      <c r="I40" s="14">
        <f ca="1">SUM(D40:H40)</f>
        <v>0</v>
      </c>
      <c r="J40" s="28">
        <f ca="1">INDIRECT(C40 &amp; "!$L$9")</f>
        <v>0</v>
      </c>
    </row>
    <row r="41" spans="3:16" x14ac:dyDescent="0.25">
      <c r="C41" s="137" t="s">
        <v>210</v>
      </c>
      <c r="D41" s="29">
        <f ca="1">INDIRECT(C41&amp;"!$G$10")</f>
        <v>0</v>
      </c>
      <c r="E41" s="29">
        <f ca="1">INDIRECT(C41 &amp; "!$H$10")</f>
        <v>0</v>
      </c>
      <c r="F41" s="29">
        <f ca="1">INDIRECT(C41 &amp; "!$I$10")</f>
        <v>0</v>
      </c>
      <c r="G41" s="29">
        <f ca="1">INDIRECT(C41 &amp; "!$J$10")</f>
        <v>0</v>
      </c>
      <c r="H41" s="29">
        <f ca="1">INDIRECT(C41 &amp; "!$K$10")</f>
        <v>0</v>
      </c>
      <c r="I41" s="29">
        <f ca="1">SUM(D41:H41)</f>
        <v>0</v>
      </c>
      <c r="J41" s="30">
        <f ca="1">INDIRECT(C41 &amp; "!$L$9")</f>
        <v>0</v>
      </c>
    </row>
    <row r="42" spans="3:16" x14ac:dyDescent="0.25">
      <c r="C42" s="14"/>
      <c r="D42" s="14"/>
      <c r="E42" s="14"/>
      <c r="F42" s="14"/>
      <c r="G42" s="14"/>
      <c r="H42" s="14"/>
      <c r="I42" s="14"/>
      <c r="J42" s="14"/>
    </row>
    <row r="43" spans="3:16" x14ac:dyDescent="0.25">
      <c r="C43" s="14" t="s">
        <v>195</v>
      </c>
      <c r="D43" s="14">
        <f ca="1">SUM(D39:D41)</f>
        <v>0</v>
      </c>
      <c r="E43" s="14">
        <f t="shared" ref="E43:J43" ca="1" si="3">SUM(E39:E41)</f>
        <v>0</v>
      </c>
      <c r="F43" s="14">
        <f t="shared" ca="1" si="3"/>
        <v>0</v>
      </c>
      <c r="G43" s="14">
        <f t="shared" ca="1" si="3"/>
        <v>0</v>
      </c>
      <c r="H43" s="14">
        <f t="shared" ca="1" si="3"/>
        <v>0</v>
      </c>
      <c r="I43" s="14">
        <f t="shared" ca="1" si="3"/>
        <v>0</v>
      </c>
      <c r="J43" s="14">
        <f t="shared" ca="1" si="3"/>
        <v>0</v>
      </c>
    </row>
    <row r="46" spans="3:16" x14ac:dyDescent="0.25">
      <c r="C46" s="18" t="s">
        <v>97</v>
      </c>
      <c r="D46" s="19"/>
      <c r="E46" s="19"/>
      <c r="F46" s="20" t="s">
        <v>152</v>
      </c>
      <c r="G46" s="19"/>
      <c r="H46" s="20" t="str">
        <f>CONCATENATE("PDH &lt;= " &amp; Information!$D$20)</f>
        <v>PDH &lt;= 2</v>
      </c>
      <c r="I46" s="20" t="str">
        <f>CONCATENATE("Total Hrs &lt;= ",Information!$D$19)</f>
        <v>Total Hrs &lt;= 160</v>
      </c>
      <c r="J46" s="21"/>
    </row>
    <row r="47" spans="3:16" x14ac:dyDescent="0.25">
      <c r="C47" s="22" t="s">
        <v>5</v>
      </c>
      <c r="D47" s="23" t="s">
        <v>93</v>
      </c>
      <c r="E47" s="23" t="s">
        <v>94</v>
      </c>
      <c r="F47" s="23" t="s">
        <v>153</v>
      </c>
      <c r="G47" s="23"/>
      <c r="H47" s="23" t="s">
        <v>115</v>
      </c>
      <c r="I47" s="23" t="s">
        <v>95</v>
      </c>
      <c r="J47" s="24" t="s">
        <v>26</v>
      </c>
    </row>
    <row r="48" spans="3:16" x14ac:dyDescent="0.25">
      <c r="C48" s="14"/>
      <c r="D48" s="14"/>
      <c r="E48" s="14"/>
      <c r="F48" s="14"/>
      <c r="G48" s="14"/>
      <c r="H48" s="14"/>
      <c r="I48" s="14"/>
      <c r="J48" s="14"/>
    </row>
    <row r="49" spans="3:10" x14ac:dyDescent="0.25">
      <c r="C49" s="135" t="s">
        <v>211</v>
      </c>
      <c r="D49" s="26">
        <f ca="1">INDIRECT(C49&amp;"!$G$10")</f>
        <v>0</v>
      </c>
      <c r="E49" s="26">
        <f ca="1">INDIRECT(C49 &amp; "!$H$10")</f>
        <v>0</v>
      </c>
      <c r="F49" s="26">
        <f ca="1">INDIRECT(C49 &amp; "!$I$10")</f>
        <v>0</v>
      </c>
      <c r="G49" s="26">
        <f ca="1">INDIRECT(C49 &amp; "!$J$10")</f>
        <v>0</v>
      </c>
      <c r="H49" s="26">
        <f ca="1">INDIRECT(C49 &amp; "!$K$10")</f>
        <v>0</v>
      </c>
      <c r="I49" s="26">
        <f ca="1">SUM(D49:H49)</f>
        <v>0</v>
      </c>
      <c r="J49" s="27">
        <f ca="1">INDIRECT(C49 &amp; "!$L$9")</f>
        <v>0</v>
      </c>
    </row>
    <row r="50" spans="3:10" x14ac:dyDescent="0.25">
      <c r="C50" s="136" t="s">
        <v>212</v>
      </c>
      <c r="D50" s="14">
        <f ca="1">INDIRECT(C50&amp;"!$G$10")</f>
        <v>0</v>
      </c>
      <c r="E50" s="14">
        <f ca="1">INDIRECT(C50 &amp; "!$H$10")</f>
        <v>0</v>
      </c>
      <c r="F50" s="14">
        <f ca="1">INDIRECT(C50 &amp; "!$I$10")</f>
        <v>0</v>
      </c>
      <c r="G50" s="14">
        <f ca="1">INDIRECT(C50 &amp; "!$J$10")</f>
        <v>0</v>
      </c>
      <c r="H50" s="14">
        <f ca="1">INDIRECT(C50 &amp; "!$K$10")</f>
        <v>0</v>
      </c>
      <c r="I50" s="14">
        <f ca="1">SUM(D50:H50)</f>
        <v>0</v>
      </c>
      <c r="J50" s="28">
        <f ca="1">INDIRECT(C50 &amp; "!$L$9")</f>
        <v>0</v>
      </c>
    </row>
    <row r="51" spans="3:10" x14ac:dyDescent="0.25">
      <c r="C51" s="137" t="s">
        <v>213</v>
      </c>
      <c r="D51" s="29">
        <f ca="1">INDIRECT(C51&amp;"!$G$10")</f>
        <v>0</v>
      </c>
      <c r="E51" s="29">
        <f ca="1">INDIRECT(C51 &amp; "!$H$10")</f>
        <v>0</v>
      </c>
      <c r="F51" s="29">
        <f ca="1">INDIRECT(C51 &amp; "!$I$10")</f>
        <v>0</v>
      </c>
      <c r="G51" s="29">
        <f ca="1">INDIRECT(C51 &amp; "!$J$10")</f>
        <v>0</v>
      </c>
      <c r="H51" s="29">
        <f ca="1">INDIRECT(C51 &amp; "!$K$10")</f>
        <v>0</v>
      </c>
      <c r="I51" s="29">
        <f ca="1">SUM(D51:H51)</f>
        <v>0</v>
      </c>
      <c r="J51" s="30">
        <f ca="1">INDIRECT(C51 &amp; "!$L$9")</f>
        <v>0</v>
      </c>
    </row>
    <row r="52" spans="3:10" x14ac:dyDescent="0.25">
      <c r="C52" s="14"/>
      <c r="D52" s="14"/>
      <c r="E52" s="14"/>
      <c r="F52" s="14"/>
      <c r="G52" s="14"/>
      <c r="H52" s="14"/>
      <c r="I52" s="14"/>
      <c r="J52" s="14"/>
    </row>
    <row r="53" spans="3:10" x14ac:dyDescent="0.25">
      <c r="C53" s="14" t="s">
        <v>196</v>
      </c>
      <c r="D53" s="14">
        <f ca="1">SUM(D49:D51)</f>
        <v>0</v>
      </c>
      <c r="E53" s="14">
        <f t="shared" ref="E53:J53" ca="1" si="4">SUM(E49:E51)</f>
        <v>0</v>
      </c>
      <c r="F53" s="14">
        <f t="shared" ca="1" si="4"/>
        <v>0</v>
      </c>
      <c r="G53" s="14">
        <f t="shared" ca="1" si="4"/>
        <v>0</v>
      </c>
      <c r="H53" s="14">
        <f t="shared" ca="1" si="4"/>
        <v>0</v>
      </c>
      <c r="I53" s="14">
        <f t="shared" ca="1" si="4"/>
        <v>0</v>
      </c>
      <c r="J53" s="14">
        <f t="shared" ca="1" si="4"/>
        <v>0</v>
      </c>
    </row>
    <row r="56" spans="3:10" x14ac:dyDescent="0.25">
      <c r="C56" s="18" t="s">
        <v>97</v>
      </c>
      <c r="D56" s="19"/>
      <c r="E56" s="19"/>
      <c r="F56" s="20" t="s">
        <v>152</v>
      </c>
      <c r="G56" s="19"/>
      <c r="H56" s="20" t="str">
        <f>CONCATENATE("PDH &lt;= " &amp; Information!$D$20)</f>
        <v>PDH &lt;= 2</v>
      </c>
      <c r="I56" s="20" t="str">
        <f>CONCATENATE("Total Hrs &lt;= ",Information!$D$19)</f>
        <v>Total Hrs &lt;= 160</v>
      </c>
      <c r="J56" s="21"/>
    </row>
    <row r="57" spans="3:10" x14ac:dyDescent="0.25">
      <c r="C57" s="22" t="s">
        <v>5</v>
      </c>
      <c r="D57" s="23" t="s">
        <v>93</v>
      </c>
      <c r="E57" s="23" t="s">
        <v>94</v>
      </c>
      <c r="F57" s="23" t="s">
        <v>153</v>
      </c>
      <c r="G57" s="23"/>
      <c r="H57" s="23" t="s">
        <v>115</v>
      </c>
      <c r="I57" s="23" t="s">
        <v>95</v>
      </c>
      <c r="J57" s="24" t="s">
        <v>26</v>
      </c>
    </row>
    <row r="58" spans="3:10" x14ac:dyDescent="0.25">
      <c r="C58" s="14"/>
      <c r="D58" s="14"/>
      <c r="E58" s="14"/>
      <c r="F58" s="14"/>
      <c r="G58" s="14"/>
      <c r="H58" s="14"/>
      <c r="I58" s="14"/>
      <c r="J58" s="14"/>
    </row>
    <row r="59" spans="3:10" x14ac:dyDescent="0.25">
      <c r="C59" s="135" t="s">
        <v>214</v>
      </c>
      <c r="D59" s="26">
        <f ca="1">INDIRECT(C59&amp;"!$G$10")</f>
        <v>0</v>
      </c>
      <c r="E59" s="26">
        <f ca="1">INDIRECT(C59 &amp; "!$H$10")</f>
        <v>0</v>
      </c>
      <c r="F59" s="26">
        <f ca="1">INDIRECT(C59 &amp; "!$I$10")</f>
        <v>0</v>
      </c>
      <c r="G59" s="26">
        <f ca="1">INDIRECT(C59 &amp; "!$J$10")</f>
        <v>0</v>
      </c>
      <c r="H59" s="26">
        <f ca="1">INDIRECT(C59 &amp; "!$K$10")</f>
        <v>0</v>
      </c>
      <c r="I59" s="26">
        <f ca="1">SUM(D59:H59)</f>
        <v>0</v>
      </c>
      <c r="J59" s="27">
        <f ca="1">INDIRECT(C59 &amp; "!$L$9")</f>
        <v>0</v>
      </c>
    </row>
    <row r="60" spans="3:10" x14ac:dyDescent="0.25">
      <c r="C60" s="136" t="s">
        <v>215</v>
      </c>
      <c r="D60" s="14">
        <f ca="1">INDIRECT(C60&amp;"!$G$10")</f>
        <v>0</v>
      </c>
      <c r="E60" s="14">
        <f ca="1">INDIRECT(C60 &amp; "!$H$10")</f>
        <v>0</v>
      </c>
      <c r="F60" s="14">
        <f ca="1">INDIRECT(C60 &amp; "!$I$10")</f>
        <v>0</v>
      </c>
      <c r="G60" s="14">
        <f ca="1">INDIRECT(C60 &amp; "!$J$10")</f>
        <v>0</v>
      </c>
      <c r="H60" s="14">
        <f ca="1">INDIRECT(C60 &amp; "!$K$10")</f>
        <v>0</v>
      </c>
      <c r="I60" s="14">
        <f ca="1">SUM(D60:H60)</f>
        <v>0</v>
      </c>
      <c r="J60" s="28">
        <f ca="1">INDIRECT(C60 &amp; "!$L$9")</f>
        <v>0</v>
      </c>
    </row>
    <row r="61" spans="3:10" x14ac:dyDescent="0.25">
      <c r="C61" s="137" t="s">
        <v>216</v>
      </c>
      <c r="D61" s="29">
        <f ca="1">INDIRECT(C61&amp;"!$G$10")</f>
        <v>0</v>
      </c>
      <c r="E61" s="29">
        <f ca="1">INDIRECT(C61 &amp; "!$H$10")</f>
        <v>0</v>
      </c>
      <c r="F61" s="29">
        <f ca="1">INDIRECT(C61 &amp; "!$I$10")</f>
        <v>0</v>
      </c>
      <c r="G61" s="29">
        <f ca="1">INDIRECT(C61 &amp; "!$J$10")</f>
        <v>0</v>
      </c>
      <c r="H61" s="29">
        <f ca="1">INDIRECT(C61 &amp; "!$K$10")</f>
        <v>0</v>
      </c>
      <c r="I61" s="29">
        <f ca="1">SUM(D61:H61)</f>
        <v>0</v>
      </c>
      <c r="J61" s="30">
        <f ca="1">INDIRECT(C61 &amp; "!$L$9")</f>
        <v>0</v>
      </c>
    </row>
    <row r="62" spans="3:10" x14ac:dyDescent="0.25">
      <c r="C62" s="14"/>
      <c r="D62" s="14"/>
      <c r="E62" s="14"/>
      <c r="F62" s="14"/>
      <c r="G62" s="14"/>
      <c r="H62" s="14"/>
      <c r="I62" s="14"/>
      <c r="J62" s="14"/>
    </row>
    <row r="63" spans="3:10" x14ac:dyDescent="0.25">
      <c r="C63" s="14" t="s">
        <v>197</v>
      </c>
      <c r="D63" s="14">
        <f ca="1">SUM(D59:D61)</f>
        <v>0</v>
      </c>
      <c r="E63" s="14">
        <f t="shared" ref="E63:J63" ca="1" si="5">SUM(E59:E61)</f>
        <v>0</v>
      </c>
      <c r="F63" s="14">
        <f t="shared" ca="1" si="5"/>
        <v>0</v>
      </c>
      <c r="G63" s="14">
        <f t="shared" ca="1" si="5"/>
        <v>0</v>
      </c>
      <c r="H63" s="14">
        <f t="shared" ca="1" si="5"/>
        <v>0</v>
      </c>
      <c r="I63" s="14">
        <f t="shared" ca="1" si="5"/>
        <v>0</v>
      </c>
      <c r="J63" s="14">
        <f t="shared" ca="1" si="5"/>
        <v>0</v>
      </c>
    </row>
    <row r="66" spans="3:10" x14ac:dyDescent="0.25">
      <c r="C66" s="18" t="s">
        <v>97</v>
      </c>
      <c r="D66" s="19"/>
      <c r="E66" s="19"/>
      <c r="F66" s="20" t="s">
        <v>152</v>
      </c>
      <c r="G66" s="19"/>
      <c r="H66" s="20" t="str">
        <f>CONCATENATE("PDH &lt;= " &amp; Information!$D$20)</f>
        <v>PDH &lt;= 2</v>
      </c>
      <c r="I66" s="20" t="str">
        <f>CONCATENATE("Total Hrs &lt;= ",Information!$D$19)</f>
        <v>Total Hrs &lt;= 160</v>
      </c>
      <c r="J66" s="21"/>
    </row>
    <row r="67" spans="3:10" x14ac:dyDescent="0.25">
      <c r="C67" s="22" t="s">
        <v>5</v>
      </c>
      <c r="D67" s="23" t="s">
        <v>93</v>
      </c>
      <c r="E67" s="23" t="s">
        <v>94</v>
      </c>
      <c r="F67" s="23" t="s">
        <v>153</v>
      </c>
      <c r="G67" s="23"/>
      <c r="H67" s="23" t="s">
        <v>115</v>
      </c>
      <c r="I67" s="23" t="s">
        <v>95</v>
      </c>
      <c r="J67" s="24" t="s">
        <v>26</v>
      </c>
    </row>
    <row r="68" spans="3:10" x14ac:dyDescent="0.25">
      <c r="C68" s="14"/>
      <c r="D68" s="14"/>
      <c r="E68" s="14"/>
      <c r="F68" s="14"/>
      <c r="G68" s="14"/>
      <c r="H68" s="14"/>
      <c r="I68" s="14"/>
      <c r="J68" s="14"/>
    </row>
    <row r="69" spans="3:10" x14ac:dyDescent="0.25">
      <c r="C69" s="135" t="s">
        <v>217</v>
      </c>
      <c r="D69" s="26">
        <f ca="1">INDIRECT(C69&amp;"!$G$10")</f>
        <v>0</v>
      </c>
      <c r="E69" s="26">
        <f ca="1">INDIRECT(C69 &amp; "!$H$10")</f>
        <v>0</v>
      </c>
      <c r="F69" s="26">
        <f ca="1">INDIRECT(C69 &amp; "!$I$10")</f>
        <v>0</v>
      </c>
      <c r="G69" s="26">
        <f ca="1">INDIRECT(C69 &amp; "!$J$10")</f>
        <v>0</v>
      </c>
      <c r="H69" s="26">
        <f ca="1">INDIRECT(C69 &amp; "!$K$10")</f>
        <v>0</v>
      </c>
      <c r="I69" s="26">
        <f ca="1">SUM(D69:H69)</f>
        <v>0</v>
      </c>
      <c r="J69" s="27">
        <f ca="1">INDIRECT(C69 &amp; "!$L$9")</f>
        <v>0</v>
      </c>
    </row>
    <row r="70" spans="3:10" x14ac:dyDescent="0.25">
      <c r="C70" s="136" t="s">
        <v>218</v>
      </c>
      <c r="D70" s="14">
        <f ca="1">INDIRECT(C70&amp;"!$G$10")</f>
        <v>0</v>
      </c>
      <c r="E70" s="14">
        <f ca="1">INDIRECT(C70 &amp; "!$H$10")</f>
        <v>0</v>
      </c>
      <c r="F70" s="14">
        <f ca="1">INDIRECT(C70 &amp; "!$I$10")</f>
        <v>0</v>
      </c>
      <c r="G70" s="14">
        <f ca="1">INDIRECT(C70 &amp; "!$J$10")</f>
        <v>0</v>
      </c>
      <c r="H70" s="14">
        <f ca="1">INDIRECT(C70 &amp; "!$K$10")</f>
        <v>0</v>
      </c>
      <c r="I70" s="14">
        <f ca="1">SUM(D70:H70)</f>
        <v>0</v>
      </c>
      <c r="J70" s="28">
        <f ca="1">INDIRECT(C70 &amp; "!$L$9")</f>
        <v>0</v>
      </c>
    </row>
    <row r="71" spans="3:10" x14ac:dyDescent="0.25">
      <c r="C71" s="137" t="s">
        <v>219</v>
      </c>
      <c r="D71" s="29">
        <f ca="1">INDIRECT(C71&amp;"!$G$10")</f>
        <v>0</v>
      </c>
      <c r="E71" s="29">
        <f ca="1">INDIRECT(C71 &amp; "!$H$10")</f>
        <v>0</v>
      </c>
      <c r="F71" s="29">
        <f ca="1">INDIRECT(C71 &amp; "!$I$10")</f>
        <v>0</v>
      </c>
      <c r="G71" s="29">
        <f ca="1">INDIRECT(C71 &amp; "!$J$10")</f>
        <v>0</v>
      </c>
      <c r="H71" s="29">
        <f ca="1">INDIRECT(C71 &amp; "!$K$10")</f>
        <v>0</v>
      </c>
      <c r="I71" s="29">
        <f ca="1">SUM(D71:H71)</f>
        <v>0</v>
      </c>
      <c r="J71" s="30">
        <f ca="1">INDIRECT(C71 &amp; "!$L$9")</f>
        <v>0</v>
      </c>
    </row>
    <row r="72" spans="3:10" x14ac:dyDescent="0.25">
      <c r="C72" s="14"/>
      <c r="D72" s="14"/>
      <c r="E72" s="14"/>
      <c r="F72" s="14"/>
      <c r="G72" s="14"/>
      <c r="H72" s="14"/>
      <c r="I72" s="14"/>
      <c r="J72" s="14"/>
    </row>
    <row r="73" spans="3:10" x14ac:dyDescent="0.25">
      <c r="C73" s="14" t="s">
        <v>198</v>
      </c>
      <c r="D73" s="14">
        <f ca="1">SUM(D69:D71)</f>
        <v>0</v>
      </c>
      <c r="E73" s="14">
        <f t="shared" ref="E73:J73" ca="1" si="6">SUM(E69:E71)</f>
        <v>0</v>
      </c>
      <c r="F73" s="14">
        <f t="shared" ca="1" si="6"/>
        <v>0</v>
      </c>
      <c r="G73" s="14">
        <f t="shared" ca="1" si="6"/>
        <v>0</v>
      </c>
      <c r="H73" s="14">
        <f t="shared" ca="1" si="6"/>
        <v>0</v>
      </c>
      <c r="I73" s="14">
        <f t="shared" ca="1" si="6"/>
        <v>0</v>
      </c>
      <c r="J73" s="14">
        <f t="shared" ca="1" si="6"/>
        <v>0</v>
      </c>
    </row>
  </sheetData>
  <conditionalFormatting sqref="F9:F11">
    <cfRule type="expression" dxfId="97" priority="68">
      <formula>(F9/I9)&gt;0.15</formula>
    </cfRule>
  </conditionalFormatting>
  <conditionalFormatting sqref="F13">
    <cfRule type="expression" dxfId="96" priority="58">
      <formula>(F13/I13)&gt;0.15</formula>
    </cfRule>
  </conditionalFormatting>
  <conditionalFormatting sqref="F19:F21">
    <cfRule type="expression" dxfId="95" priority="65">
      <formula>(F19/I19)&gt;0.15</formula>
    </cfRule>
  </conditionalFormatting>
  <conditionalFormatting sqref="F23">
    <cfRule type="expression" dxfId="94" priority="57">
      <formula>(F23/I23)&gt;0.15</formula>
    </cfRule>
  </conditionalFormatting>
  <conditionalFormatting sqref="F29:F31">
    <cfRule type="expression" dxfId="93" priority="62">
      <formula>(F29/I29)&gt;0.15</formula>
    </cfRule>
  </conditionalFormatting>
  <conditionalFormatting sqref="F33">
    <cfRule type="expression" dxfId="92" priority="56">
      <formula>(F33/I33)&gt;0.15</formula>
    </cfRule>
  </conditionalFormatting>
  <conditionalFormatting sqref="F39:F41">
    <cfRule type="expression" dxfId="91" priority="59">
      <formula>(F39/I39)&gt;0.15</formula>
    </cfRule>
  </conditionalFormatting>
  <conditionalFormatting sqref="F43">
    <cfRule type="expression" dxfId="90" priority="55">
      <formula>(F43/I43)&gt;0.15</formula>
    </cfRule>
  </conditionalFormatting>
  <conditionalFormatting sqref="F49:F51">
    <cfRule type="expression" dxfId="89" priority="38">
      <formula>(F49/I49)&gt;0.15</formula>
    </cfRule>
  </conditionalFormatting>
  <conditionalFormatting sqref="F53">
    <cfRule type="expression" dxfId="88" priority="37">
      <formula>(F53/I53)&gt;0.15</formula>
    </cfRule>
  </conditionalFormatting>
  <conditionalFormatting sqref="F59:F61">
    <cfRule type="expression" dxfId="87" priority="20">
      <formula>(F59/I59)&gt;0.15</formula>
    </cfRule>
  </conditionalFormatting>
  <conditionalFormatting sqref="F63">
    <cfRule type="expression" dxfId="86" priority="19">
      <formula>(F63/I63)&gt;0.15</formula>
    </cfRule>
  </conditionalFormatting>
  <conditionalFormatting sqref="F69:F71">
    <cfRule type="expression" dxfId="85" priority="2">
      <formula>(F69/I69)&gt;0.15</formula>
    </cfRule>
  </conditionalFormatting>
  <conditionalFormatting sqref="F73">
    <cfRule type="expression" dxfId="84" priority="1">
      <formula>(F73/I73)&gt;0.15</formula>
    </cfRule>
  </conditionalFormatting>
  <conditionalFormatting sqref="G9">
    <cfRule type="expression" dxfId="83" priority="142">
      <formula>($I$9-$G$9)/$I$9&lt;0.25</formula>
    </cfRule>
  </conditionalFormatting>
  <conditionalFormatting sqref="G10">
    <cfRule type="expression" dxfId="82" priority="139">
      <formula>($I$10-$G$10)/$I$10&lt;0.25</formula>
    </cfRule>
  </conditionalFormatting>
  <conditionalFormatting sqref="G11">
    <cfRule type="expression" dxfId="81" priority="136">
      <formula>($I$11-$G$11)/$I$11&lt;0.25</formula>
    </cfRule>
  </conditionalFormatting>
  <conditionalFormatting sqref="G13">
    <cfRule type="expression" dxfId="80" priority="135">
      <formula>($I13-$G13)/$I13&lt;0.25</formula>
    </cfRule>
  </conditionalFormatting>
  <conditionalFormatting sqref="G19:G21">
    <cfRule type="expression" dxfId="79" priority="119">
      <formula>($I19-$G19)/$I19&lt;0.25</formula>
    </cfRule>
  </conditionalFormatting>
  <conditionalFormatting sqref="G23">
    <cfRule type="expression" dxfId="78" priority="123">
      <formula>($I23-$G23)/$I23&lt;0.25</formula>
    </cfRule>
  </conditionalFormatting>
  <conditionalFormatting sqref="G29:G31">
    <cfRule type="expression" dxfId="77" priority="107">
      <formula>($I29-$G29)/$I29&lt;0.25</formula>
    </cfRule>
  </conditionalFormatting>
  <conditionalFormatting sqref="G33">
    <cfRule type="expression" dxfId="76" priority="111">
      <formula>($I33-$G33)/$I33&lt;0.25</formula>
    </cfRule>
  </conditionalFormatting>
  <conditionalFormatting sqref="G39:G41">
    <cfRule type="expression" dxfId="75" priority="95">
      <formula>($I39-$G39)/$I39&lt;0.25</formula>
    </cfRule>
  </conditionalFormatting>
  <conditionalFormatting sqref="G43">
    <cfRule type="expression" dxfId="74" priority="99">
      <formula>($I43-$G43)/$I43&lt;0.25</formula>
    </cfRule>
  </conditionalFormatting>
  <conditionalFormatting sqref="G49:G51">
    <cfRule type="expression" dxfId="73" priority="48">
      <formula>($I49-$G49)/$I49&lt;0.25</formula>
    </cfRule>
  </conditionalFormatting>
  <conditionalFormatting sqref="G53">
    <cfRule type="expression" dxfId="72" priority="51">
      <formula>($I53-$G53)/$I53&lt;0.25</formula>
    </cfRule>
  </conditionalFormatting>
  <conditionalFormatting sqref="G59">
    <cfRule type="expression" dxfId="71" priority="34">
      <formula>($I$9-$G$9)/$I$9&lt;0.25</formula>
    </cfRule>
  </conditionalFormatting>
  <conditionalFormatting sqref="G60">
    <cfRule type="expression" dxfId="70" priority="31">
      <formula>($I$10-$G$10)/$I$10&lt;0.25</formula>
    </cfRule>
  </conditionalFormatting>
  <conditionalFormatting sqref="G61">
    <cfRule type="expression" dxfId="69" priority="28">
      <formula>($I$11-$G$11)/$I$11&lt;0.25</formula>
    </cfRule>
  </conditionalFormatting>
  <conditionalFormatting sqref="G63">
    <cfRule type="expression" dxfId="68" priority="27">
      <formula>($I63-$G63)/$I63&lt;0.25</formula>
    </cfRule>
  </conditionalFormatting>
  <conditionalFormatting sqref="G69:G71">
    <cfRule type="expression" dxfId="67" priority="11">
      <formula>($I69-$G69)/$I69&lt;0.25</formula>
    </cfRule>
  </conditionalFormatting>
  <conditionalFormatting sqref="G73">
    <cfRule type="expression" dxfId="66" priority="15">
      <formula>($I73-$G73)/$I73&lt;0.25</formula>
    </cfRule>
  </conditionalFormatting>
  <conditionalFormatting sqref="M35:N35">
    <cfRule type="containsText" dxfId="15" priority="71" operator="containsText" text="Ok">
      <formula>NOT(ISERROR(SEARCH("Ok",M35)))</formula>
    </cfRule>
    <cfRule type="containsText" dxfId="14" priority="72" operator="containsText" text="Error">
      <formula>NOT(ISERROR(SEARCH("Error",M35)))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3" id="{39ACD049-3CAB-4438-954A-AD28817E45D7}">
            <xm:f>$H$9&gt;Information!D20</xm:f>
            <x14:dxf>
              <fill>
                <patternFill>
                  <bgColor theme="5" tint="0.79998168889431442"/>
                </patternFill>
              </fill>
            </x14:dxf>
          </x14:cfRule>
          <xm:sqref>H9</xm:sqref>
        </x14:conditionalFormatting>
        <x14:conditionalFormatting xmlns:xm="http://schemas.microsoft.com/office/excel/2006/main">
          <x14:cfRule type="expression" priority="140" id="{AEB9A017-254E-4F2E-83F7-8A57A2ED06C6}">
            <xm:f>$H$10&gt;Information!D20</xm:f>
            <x14:dxf>
              <fill>
                <patternFill>
                  <bgColor theme="5" tint="0.79998168889431442"/>
                </patternFill>
              </fill>
            </x14:dxf>
          </x14:cfRule>
          <xm:sqref>H10</xm:sqref>
        </x14:conditionalFormatting>
        <x14:conditionalFormatting xmlns:xm="http://schemas.microsoft.com/office/excel/2006/main">
          <x14:cfRule type="expression" priority="137" id="{7A2927DB-1C5C-49F2-A544-DAB194927D97}">
            <xm:f>$H$11&gt;Information!D20</xm:f>
            <x14:dxf>
              <fill>
                <patternFill>
                  <bgColor theme="5" tint="0.79998168889431442"/>
                </patternFill>
              </fill>
            </x14:dxf>
          </x14:cfRule>
          <xm:sqref>H11</xm:sqref>
        </x14:conditionalFormatting>
        <x14:conditionalFormatting xmlns:xm="http://schemas.microsoft.com/office/excel/2006/main">
          <x14:cfRule type="expression" priority="84" id="{40858043-5F5F-4717-BB57-2E042A5C2492}">
            <xm:f>$H9&gt;Information!$D$20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82" id="{6201215C-B264-4F12-815B-B891BA89E764}">
            <xm:f>$H11&gt;Information!$D$20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83" id="{BDC37F7F-E73A-449D-B735-1A2DB7411624}">
            <xm:f>$H10&gt;Information!$D$20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117" id="{B825786F-21AB-4339-B106-6735E954BD5C}">
            <xm:f>$H19&gt;Information!$D$20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H19:H21</xm:sqref>
        </x14:conditionalFormatting>
        <x14:conditionalFormatting xmlns:xm="http://schemas.microsoft.com/office/excel/2006/main">
          <x14:cfRule type="expression" priority="122" id="{17537963-51F4-48B0-BD39-3EABEFB352B2}">
            <xm:f>$H19&gt;Information!$D$20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85" id="{67103BB8-2F23-4EB8-9D70-ADF572348D84}">
            <xm:f>$H21&gt;Information!$D$20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86" id="{CCA05A8C-2338-4C59-B2A2-A66CF755DD03}">
            <xm:f>$H20&gt;Information!$D$20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H23</xm:sqref>
        </x14:conditionalFormatting>
        <x14:conditionalFormatting xmlns:xm="http://schemas.microsoft.com/office/excel/2006/main">
          <x14:cfRule type="expression" priority="105" id="{2F9406AF-2675-4E65-BB39-04C6EDABC892}">
            <xm:f>$H29&gt;Information!$D$20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H29:H31</xm:sqref>
        </x14:conditionalFormatting>
        <x14:conditionalFormatting xmlns:xm="http://schemas.microsoft.com/office/excel/2006/main">
          <x14:cfRule type="expression" priority="79" id="{4D110EF2-31DB-4D0F-ADA0-73A029462A40}">
            <xm:f>$H31&gt;Information!$D$20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80" id="{788E0F48-163C-41A8-82F9-DE641CF0B5E2}">
            <xm:f>$H30&gt;Information!$D$20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81" id="{BF363A71-963B-48D4-BB34-D748EB88455B}">
            <xm:f>$H29&gt;Information!$D$20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H33</xm:sqref>
        </x14:conditionalFormatting>
        <x14:conditionalFormatting xmlns:xm="http://schemas.microsoft.com/office/excel/2006/main">
          <x14:cfRule type="expression" priority="93" id="{4A0729E5-AD1A-4E69-803B-549AC12C15E9}">
            <xm:f>$H39&gt;Information!$D$20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H39:H41</xm:sqref>
        </x14:conditionalFormatting>
        <x14:conditionalFormatting xmlns:xm="http://schemas.microsoft.com/office/excel/2006/main">
          <x14:cfRule type="expression" priority="78" id="{2616F1D8-C763-43FD-A3EF-C25AFD0B6E5D}">
            <xm:f>$H39&gt;Information!$D$20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76" id="{E294CCDC-6A96-44DE-BB20-6997BC4AC360}">
            <xm:f>$H41&gt;Information!$D$20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77" id="{2AF9DD86-53D7-4925-A65F-6634A5F18549}">
            <xm:f>$H40&gt;Information!$D$20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H43</xm:sqref>
        </x14:conditionalFormatting>
        <x14:conditionalFormatting xmlns:xm="http://schemas.microsoft.com/office/excel/2006/main">
          <x14:cfRule type="expression" priority="46" id="{2198FBB1-AB83-44F0-A0FC-37E45813EEA0}">
            <xm:f>$H49&gt;Information!$D$20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H49:H51</xm:sqref>
        </x14:conditionalFormatting>
        <x14:conditionalFormatting xmlns:xm="http://schemas.microsoft.com/office/excel/2006/main">
          <x14:cfRule type="expression" priority="42" id="{BCEA5808-FE37-442F-88D8-0F224F1EC9AC}">
            <xm:f>$H50&gt;Information!$D$20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43" id="{D5A53E6D-F37C-4246-A92C-DA08A24B5A9E}">
            <xm:f>$H49&gt;Information!$D$20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41" id="{A479F4C5-1BB4-4BAA-BEFD-6EBAEDF7CA66}">
            <xm:f>$H51&gt;Information!$D$20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H53</xm:sqref>
        </x14:conditionalFormatting>
        <x14:conditionalFormatting xmlns:xm="http://schemas.microsoft.com/office/excel/2006/main">
          <x14:cfRule type="expression" priority="35" id="{02753D13-A9FA-4E2D-9DBA-94B68A5C9D14}">
            <xm:f>$H$9&gt;Information!D70</xm:f>
            <x14:dxf>
              <fill>
                <patternFill>
                  <bgColor theme="5" tint="0.79998168889431442"/>
                </patternFill>
              </fill>
            </x14:dxf>
          </x14:cfRule>
          <xm:sqref>H59</xm:sqref>
        </x14:conditionalFormatting>
        <x14:conditionalFormatting xmlns:xm="http://schemas.microsoft.com/office/excel/2006/main">
          <x14:cfRule type="expression" priority="32" id="{D7B4066A-3CE6-4E71-93CB-F0672F9321C3}">
            <xm:f>$H$10&gt;Information!D70</xm:f>
            <x14:dxf>
              <fill>
                <patternFill>
                  <bgColor theme="5" tint="0.79998168889431442"/>
                </patternFill>
              </fill>
            </x14:dxf>
          </x14:cfRule>
          <xm:sqref>H60</xm:sqref>
        </x14:conditionalFormatting>
        <x14:conditionalFormatting xmlns:xm="http://schemas.microsoft.com/office/excel/2006/main">
          <x14:cfRule type="expression" priority="29" id="{E8B62E03-8A1C-4BB2-B487-8F54EF7BD0CB}">
            <xm:f>$H$11&gt;Information!D70</xm:f>
            <x14:dxf>
              <fill>
                <patternFill>
                  <bgColor theme="5" tint="0.79998168889431442"/>
                </patternFill>
              </fill>
            </x14:dxf>
          </x14:cfRule>
          <xm:sqref>H61</xm:sqref>
        </x14:conditionalFormatting>
        <x14:conditionalFormatting xmlns:xm="http://schemas.microsoft.com/office/excel/2006/main">
          <x14:cfRule type="expression" priority="23" id="{C846F4DA-8321-4298-8079-7C7D84C0C713}">
            <xm:f>$H61&gt;Information!$D$20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5" id="{11A069AF-C468-445B-B23A-E605EE64E71C}">
            <xm:f>$H59&gt;Information!$D$20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4" id="{E9642D7E-EFC3-4242-9386-309E60044C25}">
            <xm:f>$H60&gt;Information!$D$20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H63</xm:sqref>
        </x14:conditionalFormatting>
        <x14:conditionalFormatting xmlns:xm="http://schemas.microsoft.com/office/excel/2006/main">
          <x14:cfRule type="expression" priority="9" id="{BADA82E1-83EA-483F-8E77-4CA518273D69}">
            <xm:f>$H69&gt;Information!$D$20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H69:H71</xm:sqref>
        </x14:conditionalFormatting>
        <x14:conditionalFormatting xmlns:xm="http://schemas.microsoft.com/office/excel/2006/main">
          <x14:cfRule type="expression" priority="5" id="{DC00DF65-9306-4678-AB5D-96D2C2A91FD5}">
            <xm:f>$H71&gt;Information!$D$20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6" id="{116A00D4-2F5D-48D2-8726-E17E82F26633}">
            <xm:f>$H70&gt;Information!$D$20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14" id="{8AE09AA6-6006-4CF9-8107-536E4ED87306}">
            <xm:f>$H69&gt;Information!$D$20</xm:f>
            <x14:dxf>
              <fill>
                <patternFill>
                  <bgColor theme="5" tint="0.79998168889431442"/>
                </patternFill>
              </fill>
            </x14:dxf>
          </x14:cfRule>
          <xm:sqref>H73</xm:sqref>
        </x14:conditionalFormatting>
        <x14:conditionalFormatting xmlns:xm="http://schemas.microsoft.com/office/excel/2006/main">
          <x14:cfRule type="expression" priority="144" id="{9A9D3ED2-DD22-46E5-BD67-666F6255E94D}">
            <xm:f>$I$9&gt;Information!D19</xm:f>
            <x14:dxf>
              <fill>
                <patternFill>
                  <bgColor theme="5" tint="0.79998168889431442"/>
                </patternFill>
              </fill>
            </x14:dxf>
          </x14:cfRule>
          <xm:sqref>I9</xm:sqref>
        </x14:conditionalFormatting>
        <x14:conditionalFormatting xmlns:xm="http://schemas.microsoft.com/office/excel/2006/main">
          <x14:cfRule type="expression" priority="141" id="{98FD6C0C-784F-4D5C-ACA0-C4E721848B6F}">
            <xm:f>$I$10&gt;Information!D19</xm:f>
            <x14:dxf>
              <fill>
                <patternFill>
                  <bgColor theme="5" tint="0.79998168889431442"/>
                </patternFill>
              </fill>
            </x14:dxf>
          </x14:cfRule>
          <xm:sqref>I10</xm:sqref>
        </x14:conditionalFormatting>
        <x14:conditionalFormatting xmlns:xm="http://schemas.microsoft.com/office/excel/2006/main">
          <x14:cfRule type="expression" priority="138" id="{16B692D6-F683-469B-943A-2FDDDFA02397}">
            <xm:f>$I$11&gt;Information!D19</xm:f>
            <x14:dxf>
              <fill>
                <patternFill>
                  <bgColor theme="5" tint="0.79998168889431442"/>
                </patternFill>
              </fill>
            </x14:dxf>
          </x14:cfRule>
          <xm:sqref>I11</xm:sqref>
        </x14:conditionalFormatting>
        <x14:conditionalFormatting xmlns:xm="http://schemas.microsoft.com/office/excel/2006/main">
          <x14:cfRule type="expression" priority="133" id="{E5BDD5C4-BF90-47A6-A689-E051E9168119}">
            <xm:f>$I13&gt;Information!D19*3</xm:f>
            <x14:dxf>
              <fill>
                <patternFill>
                  <bgColor theme="5" tint="0.79998168889431442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115" id="{767400ED-F26C-4B33-9440-80F6009BEF1C}">
            <xm:f>$I19&gt;Information!$D$19</xm:f>
            <x14:dxf>
              <fill>
                <patternFill>
                  <bgColor theme="5" tint="0.79998168889431442"/>
                </patternFill>
              </fill>
            </x14:dxf>
          </x14:cfRule>
          <xm:sqref>I19:I21</xm:sqref>
        </x14:conditionalFormatting>
        <x14:conditionalFormatting xmlns:xm="http://schemas.microsoft.com/office/excel/2006/main">
          <x14:cfRule type="expression" priority="121" id="{BD7F2E2D-38FB-44AE-A9CD-F4C29A4A78DC}">
            <xm:f>$I23&gt;Information!$D$19*3</xm:f>
            <x14:dxf>
              <fill>
                <patternFill>
                  <bgColor theme="5" tint="0.79998168889431442"/>
                </patternFill>
              </fill>
            </x14:dxf>
          </x14:cfRule>
          <xm:sqref>I23</xm:sqref>
        </x14:conditionalFormatting>
        <x14:conditionalFormatting xmlns:xm="http://schemas.microsoft.com/office/excel/2006/main">
          <x14:cfRule type="expression" priority="103" id="{BF5DA2C3-B0A6-46E7-B7C0-261DFC8C5AD4}">
            <xm:f>$I29&gt;Information!$D$19</xm:f>
            <x14:dxf>
              <fill>
                <patternFill>
                  <bgColor theme="5" tint="0.79998168889431442"/>
                </patternFill>
              </fill>
            </x14:dxf>
          </x14:cfRule>
          <xm:sqref>I29:I31</xm:sqref>
        </x14:conditionalFormatting>
        <x14:conditionalFormatting xmlns:xm="http://schemas.microsoft.com/office/excel/2006/main">
          <x14:cfRule type="expression" priority="109" id="{BC9AC342-F188-4F8B-9A03-8CED2F47901A}">
            <xm:f>$I33&gt;Information!$D$19*3</xm:f>
            <x14:dxf>
              <fill>
                <patternFill>
                  <bgColor theme="5" tint="0.79998168889431442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expression" priority="91" id="{869CE798-F143-44CC-9D89-390B76251102}">
            <xm:f>$I39&gt;Information!$D$19</xm:f>
            <x14:dxf>
              <fill>
                <patternFill>
                  <bgColor theme="5" tint="0.79998168889431442"/>
                </patternFill>
              </fill>
            </x14:dxf>
          </x14:cfRule>
          <xm:sqref>I39:I41</xm:sqref>
        </x14:conditionalFormatting>
        <x14:conditionalFormatting xmlns:xm="http://schemas.microsoft.com/office/excel/2006/main">
          <x14:cfRule type="expression" priority="97" id="{A8C3C1DC-75E6-4C76-9A84-269E9E0E529C}">
            <xm:f>$I43&gt;Information!$D$19*3</xm:f>
            <x14:dxf>
              <fill>
                <patternFill>
                  <bgColor theme="5" tint="0.79998168889431442"/>
                </patternFill>
              </fill>
            </x14:dxf>
          </x14:cfRule>
          <xm:sqref>I43</xm:sqref>
        </x14:conditionalFormatting>
        <x14:conditionalFormatting xmlns:xm="http://schemas.microsoft.com/office/excel/2006/main">
          <x14:cfRule type="expression" priority="44" id="{A9A10A45-E54D-499B-B64D-1981C80D97DF}">
            <xm:f>$I49&gt;Information!$D$19</xm:f>
            <x14:dxf>
              <fill>
                <patternFill>
                  <bgColor theme="5" tint="0.79998168889431442"/>
                </patternFill>
              </fill>
            </x14:dxf>
          </x14:cfRule>
          <xm:sqref>I49:I51</xm:sqref>
        </x14:conditionalFormatting>
        <x14:conditionalFormatting xmlns:xm="http://schemas.microsoft.com/office/excel/2006/main">
          <x14:cfRule type="expression" priority="50" id="{3A20E30F-4927-436C-AC48-9D9B78044EA6}">
            <xm:f>$I53&gt;Information!$D$19*3</xm:f>
            <x14:dxf>
              <fill>
                <patternFill>
                  <bgColor theme="5" tint="0.79998168889431442"/>
                </patternFill>
              </fill>
            </x14:dxf>
          </x14:cfRule>
          <xm:sqref>I53</xm:sqref>
        </x14:conditionalFormatting>
        <x14:conditionalFormatting xmlns:xm="http://schemas.microsoft.com/office/excel/2006/main">
          <x14:cfRule type="expression" priority="36" id="{0E54FDED-30DD-4DA9-9C20-F8510E97D8C7}">
            <xm:f>$I$9&gt;Information!D69</xm:f>
            <x14:dxf>
              <fill>
                <patternFill>
                  <bgColor theme="5" tint="0.79998168889431442"/>
                </patternFill>
              </fill>
            </x14:dxf>
          </x14:cfRule>
          <xm:sqref>I59</xm:sqref>
        </x14:conditionalFormatting>
        <x14:conditionalFormatting xmlns:xm="http://schemas.microsoft.com/office/excel/2006/main">
          <x14:cfRule type="expression" priority="33" id="{F80CF9E4-35FD-4408-B289-BD505F962207}">
            <xm:f>$I$10&gt;Information!D69</xm:f>
            <x14:dxf>
              <fill>
                <patternFill>
                  <bgColor theme="5" tint="0.79998168889431442"/>
                </patternFill>
              </fill>
            </x14:dxf>
          </x14:cfRule>
          <xm:sqref>I60</xm:sqref>
        </x14:conditionalFormatting>
        <x14:conditionalFormatting xmlns:xm="http://schemas.microsoft.com/office/excel/2006/main">
          <x14:cfRule type="expression" priority="30" id="{78DAE0D7-5B59-4A20-AA6B-D63A0A843EAC}">
            <xm:f>$I$11&gt;Information!D69</xm:f>
            <x14:dxf>
              <fill>
                <patternFill>
                  <bgColor theme="5" tint="0.79998168889431442"/>
                </patternFill>
              </fill>
            </x14:dxf>
          </x14:cfRule>
          <xm:sqref>I61</xm:sqref>
        </x14:conditionalFormatting>
        <x14:conditionalFormatting xmlns:xm="http://schemas.microsoft.com/office/excel/2006/main">
          <x14:cfRule type="expression" priority="26" id="{546EA610-6C71-42C4-BF79-458D3AB0FA8D}">
            <xm:f>$I63&gt;Information!D69*3</xm:f>
            <x14:dxf>
              <fill>
                <patternFill>
                  <bgColor theme="5" tint="0.79998168889431442"/>
                </patternFill>
              </fill>
            </x14:dxf>
          </x14:cfRule>
          <xm:sqref>I63</xm:sqref>
        </x14:conditionalFormatting>
        <x14:conditionalFormatting xmlns:xm="http://schemas.microsoft.com/office/excel/2006/main">
          <x14:cfRule type="expression" priority="7" id="{6D6FA719-2B38-4174-BE1F-C74831855AB1}">
            <xm:f>$I69&gt;Information!$D$19</xm:f>
            <x14:dxf>
              <fill>
                <patternFill>
                  <bgColor theme="5" tint="0.79998168889431442"/>
                </patternFill>
              </fill>
            </x14:dxf>
          </x14:cfRule>
          <xm:sqref>I69:I71</xm:sqref>
        </x14:conditionalFormatting>
        <x14:conditionalFormatting xmlns:xm="http://schemas.microsoft.com/office/excel/2006/main">
          <x14:cfRule type="expression" priority="13" id="{126D4054-E517-40FD-B263-583F663C4704}">
            <xm:f>$I73&gt;Information!$D$19*3</xm:f>
            <x14:dxf>
              <fill>
                <patternFill>
                  <bgColor theme="5" tint="0.79998168889431442"/>
                </patternFill>
              </fill>
            </x14:dxf>
          </x14:cfRule>
          <xm:sqref>I73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">
    <tabColor rgb="FF00B0F0"/>
    <pageSetUpPr fitToPage="1"/>
  </sheetPr>
  <dimension ref="B3:M39"/>
  <sheetViews>
    <sheetView workbookViewId="0">
      <selection activeCell="J5" sqref="J5"/>
    </sheetView>
  </sheetViews>
  <sheetFormatPr defaultRowHeight="15" x14ac:dyDescent="0.25"/>
  <cols>
    <col min="3" max="3" width="20" customWidth="1"/>
    <col min="4" max="4" width="10.85546875" customWidth="1"/>
    <col min="5" max="5" width="14.85546875" bestFit="1" customWidth="1"/>
    <col min="6" max="6" width="10.85546875" customWidth="1"/>
    <col min="7" max="7" width="67.42578125" customWidth="1"/>
    <col min="8" max="8" width="9.42578125" customWidth="1"/>
    <col min="9" max="9" width="14.85546875" customWidth="1"/>
    <col min="10" max="10" width="15.5703125" customWidth="1"/>
    <col min="12" max="12" width="10.140625" bestFit="1" customWidth="1"/>
  </cols>
  <sheetData>
    <row r="3" spans="3:12" x14ac:dyDescent="0.25">
      <c r="E3" s="36"/>
    </row>
    <row r="5" spans="3:12" ht="15.75" thickBot="1" x14ac:dyDescent="0.3">
      <c r="C5" s="18" t="s">
        <v>59</v>
      </c>
      <c r="D5" s="19"/>
      <c r="E5" s="159">
        <f>Information!D8</f>
        <v>0</v>
      </c>
      <c r="F5" s="160"/>
      <c r="G5" s="19" t="str">
        <f>"Phone: " &amp; Information!D7</f>
        <v xml:space="preserve">Phone: </v>
      </c>
      <c r="H5" s="112" t="s">
        <v>80</v>
      </c>
      <c r="I5" s="113"/>
      <c r="J5" s="138" t="s">
        <v>220</v>
      </c>
    </row>
    <row r="6" spans="3:12" x14ac:dyDescent="0.25">
      <c r="C6" s="32" t="s">
        <v>60</v>
      </c>
      <c r="E6" s="142">
        <f>Information!D6</f>
        <v>0</v>
      </c>
      <c r="F6" s="142"/>
      <c r="G6" t="str">
        <f>"Mailing Address: " &amp; Information!D9</f>
        <v xml:space="preserve">Mailing Address: </v>
      </c>
      <c r="J6" s="8"/>
      <c r="L6" s="88"/>
    </row>
    <row r="7" spans="3:12" x14ac:dyDescent="0.25">
      <c r="C7" s="32" t="s">
        <v>43</v>
      </c>
      <c r="E7" s="161">
        <f ca="1">DATE(YEAR(INDIRECT(PaymentMonth &amp; "!B5") &amp; INDIRECT(PaymentMonth &amp; "!B6")),MONTH(INDIRECT(PaymentMonth &amp; "!B5") &amp; INDIRECT(PaymentMonth &amp; "!B6")),1)</f>
        <v>45931</v>
      </c>
      <c r="F7" s="161"/>
      <c r="G7" t="str">
        <f>"Email: " &amp; Information!D10</f>
        <v xml:space="preserve">Email: </v>
      </c>
      <c r="J7" s="8"/>
    </row>
    <row r="8" spans="3:12" x14ac:dyDescent="0.25">
      <c r="C8" s="32" t="s">
        <v>44</v>
      </c>
      <c r="E8" s="142" t="s">
        <v>168</v>
      </c>
      <c r="F8" s="142"/>
      <c r="H8" t="s">
        <v>85</v>
      </c>
      <c r="J8" s="89">
        <f ca="1">I19+I22++I25</f>
        <v>0</v>
      </c>
    </row>
    <row r="9" spans="3:12" x14ac:dyDescent="0.25">
      <c r="C9" s="32" t="s">
        <v>45</v>
      </c>
      <c r="E9" s="161">
        <f ca="1">DATE(YEAR(INDIRECT(PaymentMonth &amp; "!B5")  &amp; INDIRECT(PaymentMonth &amp; "!B6")),MONTH(INDIRECT(PaymentMonth &amp; "!B5") &amp; INDIRECT(PaymentMonth &amp; "!B6"))+1,0)</f>
        <v>45961</v>
      </c>
      <c r="F9" s="161"/>
      <c r="H9" t="s">
        <v>86</v>
      </c>
      <c r="J9" s="90">
        <f ca="1">I18+I21+I24</f>
        <v>0</v>
      </c>
    </row>
    <row r="10" spans="3:12" x14ac:dyDescent="0.25">
      <c r="C10" s="32" t="s">
        <v>46</v>
      </c>
      <c r="E10" s="162" t="str">
        <f ca="1">"KPAY/HRLY"&amp;" "&amp;INDIRECT(PaymentMonth&amp;"!B5")&amp;" "&amp;INDIRECT(PaymentMonth&amp;"!B6")</f>
        <v>KPAY/HRLY October 2025</v>
      </c>
      <c r="F10" s="162"/>
      <c r="J10" s="8"/>
    </row>
    <row r="11" spans="3:12" x14ac:dyDescent="0.25">
      <c r="C11" s="32"/>
      <c r="J11" s="8"/>
    </row>
    <row r="12" spans="3:12" x14ac:dyDescent="0.25">
      <c r="C12" s="34" t="s">
        <v>74</v>
      </c>
      <c r="D12" s="91"/>
      <c r="E12" s="9"/>
      <c r="F12" s="9" t="s">
        <v>75</v>
      </c>
      <c r="G12" s="91"/>
      <c r="H12" s="9"/>
      <c r="I12" s="9"/>
      <c r="J12" s="35"/>
    </row>
    <row r="14" spans="3:12" x14ac:dyDescent="0.25">
      <c r="C14" s="92" t="s">
        <v>47</v>
      </c>
      <c r="D14" s="92"/>
    </row>
    <row r="16" spans="3:12" x14ac:dyDescent="0.25">
      <c r="C16" t="s">
        <v>29</v>
      </c>
      <c r="D16" t="s">
        <v>32</v>
      </c>
      <c r="E16" t="s">
        <v>48</v>
      </c>
      <c r="F16" t="s">
        <v>49</v>
      </c>
      <c r="G16" t="s">
        <v>50</v>
      </c>
      <c r="H16" s="14" t="s">
        <v>51</v>
      </c>
      <c r="I16" s="14" t="s">
        <v>52</v>
      </c>
      <c r="J16" s="14" t="s">
        <v>53</v>
      </c>
    </row>
    <row r="17" spans="3:13" x14ac:dyDescent="0.25">
      <c r="H17" s="14"/>
      <c r="I17" s="14"/>
      <c r="J17" s="93"/>
    </row>
    <row r="18" spans="3:13" x14ac:dyDescent="0.25">
      <c r="C18" s="94" t="s">
        <v>166</v>
      </c>
      <c r="D18" s="94" t="s">
        <v>54</v>
      </c>
      <c r="E18" s="95" t="s">
        <v>167</v>
      </c>
      <c r="F18" s="96">
        <v>4636</v>
      </c>
      <c r="G18" s="94" t="s">
        <v>26</v>
      </c>
      <c r="H18" s="97">
        <f>Information!$D$16</f>
        <v>0.7</v>
      </c>
      <c r="I18" s="98">
        <f ca="1">Overview!J4</f>
        <v>0</v>
      </c>
      <c r="J18" s="98">
        <f ca="1">H18*I18</f>
        <v>0</v>
      </c>
    </row>
    <row r="19" spans="3:13" x14ac:dyDescent="0.25">
      <c r="C19" s="99" t="s">
        <v>166</v>
      </c>
      <c r="D19" s="99" t="s">
        <v>54</v>
      </c>
      <c r="E19" s="100" t="s">
        <v>167</v>
      </c>
      <c r="F19" s="101">
        <v>4649</v>
      </c>
      <c r="G19" s="99" t="s">
        <v>221</v>
      </c>
      <c r="H19" s="102">
        <f>Information!$D$18</f>
        <v>51.27</v>
      </c>
      <c r="I19" s="103">
        <f ca="1">Overview!D4+Overview!E4+Overview!F4+Overview!H4</f>
        <v>0</v>
      </c>
      <c r="J19" s="104">
        <f ca="1">H19*I19</f>
        <v>0</v>
      </c>
      <c r="M19" s="31"/>
    </row>
    <row r="20" spans="3:13" x14ac:dyDescent="0.25">
      <c r="H20" s="14"/>
      <c r="I20" s="14"/>
      <c r="J20" s="93"/>
    </row>
    <row r="21" spans="3:13" x14ac:dyDescent="0.25">
      <c r="C21" s="94"/>
      <c r="D21" s="94"/>
      <c r="E21" s="96"/>
      <c r="F21" s="96"/>
      <c r="G21" s="94"/>
      <c r="H21" s="97"/>
      <c r="I21" s="98"/>
      <c r="J21" s="98"/>
    </row>
    <row r="22" spans="3:13" x14ac:dyDescent="0.25">
      <c r="C22" s="99"/>
      <c r="D22" s="99"/>
      <c r="E22" s="101"/>
      <c r="F22" s="101"/>
      <c r="G22" s="99"/>
      <c r="H22" s="105"/>
      <c r="I22" s="103"/>
      <c r="J22" s="104"/>
    </row>
    <row r="23" spans="3:13" x14ac:dyDescent="0.25">
      <c r="E23" s="36"/>
      <c r="F23" s="36"/>
      <c r="H23" s="14"/>
      <c r="I23" s="14"/>
      <c r="J23" s="93"/>
    </row>
    <row r="24" spans="3:13" x14ac:dyDescent="0.25">
      <c r="C24" s="94"/>
      <c r="D24" s="94"/>
      <c r="E24" s="96"/>
      <c r="F24" s="96"/>
      <c r="G24" s="94"/>
      <c r="H24" s="97"/>
      <c r="I24" s="98"/>
      <c r="J24" s="98"/>
    </row>
    <row r="25" spans="3:13" x14ac:dyDescent="0.25">
      <c r="C25" s="99"/>
      <c r="D25" s="99"/>
      <c r="E25" s="101"/>
      <c r="F25" s="101"/>
      <c r="G25" s="99"/>
      <c r="H25" s="105"/>
      <c r="I25" s="103"/>
      <c r="J25" s="104"/>
    </row>
    <row r="26" spans="3:13" x14ac:dyDescent="0.25">
      <c r="H26" s="14"/>
      <c r="I26" s="14"/>
      <c r="J26" s="93"/>
    </row>
    <row r="27" spans="3:13" ht="15.75" thickBot="1" x14ac:dyDescent="0.3">
      <c r="C27" t="s">
        <v>55</v>
      </c>
      <c r="H27" s="14"/>
      <c r="I27" s="14"/>
      <c r="J27" s="106">
        <f ca="1">SUM(J18:J25)</f>
        <v>0</v>
      </c>
      <c r="L27" s="25" t="s">
        <v>84</v>
      </c>
      <c r="M27" s="25"/>
    </row>
    <row r="28" spans="3:13" ht="15.75" thickTop="1" x14ac:dyDescent="0.25">
      <c r="H28" s="14"/>
      <c r="I28" s="14"/>
      <c r="J28" s="93"/>
    </row>
    <row r="29" spans="3:13" x14ac:dyDescent="0.25">
      <c r="H29" s="14"/>
      <c r="I29" s="14"/>
      <c r="J29" s="93"/>
    </row>
    <row r="30" spans="3:13" x14ac:dyDescent="0.25">
      <c r="C30" s="107" t="s">
        <v>2</v>
      </c>
      <c r="D30" s="108"/>
      <c r="E30" s="108"/>
      <c r="F30" s="108"/>
      <c r="G30" s="108"/>
      <c r="H30" s="108"/>
      <c r="I30" s="108"/>
      <c r="J30" s="109"/>
    </row>
    <row r="31" spans="3:13" x14ac:dyDescent="0.25">
      <c r="C31" s="110" t="s">
        <v>4</v>
      </c>
      <c r="D31" s="99"/>
      <c r="E31" s="99"/>
      <c r="F31" s="99"/>
      <c r="G31" s="99"/>
      <c r="H31" s="99"/>
      <c r="I31" s="99"/>
      <c r="J31" s="111"/>
    </row>
    <row r="32" spans="3:13" x14ac:dyDescent="0.25">
      <c r="C32" s="32"/>
      <c r="J32" s="8"/>
    </row>
    <row r="33" spans="2:10" x14ac:dyDescent="0.25">
      <c r="C33" s="32" t="s">
        <v>56</v>
      </c>
      <c r="E33" s="157">
        <f ca="1">INDIRECT(PaymentMonth &amp; "!K6")</f>
        <v>0</v>
      </c>
      <c r="F33" s="157"/>
      <c r="J33" s="8"/>
    </row>
    <row r="34" spans="2:10" x14ac:dyDescent="0.25">
      <c r="C34" s="32"/>
      <c r="J34" s="8"/>
    </row>
    <row r="35" spans="2:10" x14ac:dyDescent="0.25">
      <c r="C35" s="34" t="s">
        <v>27</v>
      </c>
      <c r="D35" s="9"/>
      <c r="E35" s="158">
        <f ca="1">INDIRECT(PaymentMonth &amp; "!O6")</f>
        <v>0</v>
      </c>
      <c r="F35" s="157"/>
      <c r="G35" s="9"/>
      <c r="H35" s="9"/>
      <c r="I35" s="9"/>
      <c r="J35" s="35"/>
    </row>
    <row r="38" spans="2:10" x14ac:dyDescent="0.25">
      <c r="B38" t="s">
        <v>129</v>
      </c>
      <c r="C38" t="s">
        <v>57</v>
      </c>
      <c r="D38" s="14" t="str">
        <f ca="1">IF(AND(Overview!D19="OK",Overview!D28="OK",Overview!D29="OK",Overview!D30="OK",Overview!D33="OK",Overview!D37="OK"),"OK","ERROR")</f>
        <v>OK</v>
      </c>
      <c r="E38" t="str">
        <f ca="1">IF(D38="ERROR","Switch to Overview sheet to view errors","")</f>
        <v/>
      </c>
    </row>
    <row r="39" spans="2:10" x14ac:dyDescent="0.25">
      <c r="B39" t="s">
        <v>130</v>
      </c>
      <c r="C39" t="s">
        <v>57</v>
      </c>
      <c r="D39" s="14" t="str">
        <f ca="1">IF(AND(MonthlyReview!M35="OK",MonthlyReview!N35="OK"),"OK","ERROR")</f>
        <v>OK</v>
      </c>
      <c r="E39" t="str">
        <f ca="1">IF(D39="ERROR","Switch to MonthlyReview sheet to view errors","")</f>
        <v/>
      </c>
    </row>
  </sheetData>
  <mergeCells count="8">
    <mergeCell ref="E33:F33"/>
    <mergeCell ref="E35:F35"/>
    <mergeCell ref="E5:F5"/>
    <mergeCell ref="E6:F6"/>
    <mergeCell ref="E7:F7"/>
    <mergeCell ref="E8:F8"/>
    <mergeCell ref="E9:F9"/>
    <mergeCell ref="E10:F10"/>
  </mergeCells>
  <conditionalFormatting sqref="D38:D39">
    <cfRule type="containsText" dxfId="13" priority="1" operator="containsText" text="ERROR">
      <formula>NOT(ISERROR(SEARCH("ERROR",D38)))</formula>
    </cfRule>
    <cfRule type="containsText" dxfId="12" priority="2" operator="containsText" text="OK">
      <formula>NOT(ISERROR(SEARCH("OK",D38)))</formula>
    </cfRule>
  </conditionalFormatting>
  <dataValidations count="1">
    <dataValidation type="list" allowBlank="1" showInputMessage="1" showErrorMessage="1" sqref="J5" xr:uid="{00000000-0002-0000-0D00-000000000000}">
      <formula1>"Oct25,Nov25,Dec25,Jan26,Feb26,Mar26,Apr26,May26,Jun26,Jul26,Aug26,Sep26,Oct26,Nov26,Dec26,Jan27,Feb27,Mar27,Apr27,May27,Jun27,Test"</formula1>
    </dataValidation>
  </dataValidations>
  <pageMargins left="0.7" right="0.7" top="0.75" bottom="0.75" header="0.3" footer="0.3"/>
  <pageSetup scale="86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>
    <tabColor theme="5" tint="0.39997558519241921"/>
  </sheetPr>
  <dimension ref="B1:O40"/>
  <sheetViews>
    <sheetView workbookViewId="0">
      <selection activeCell="E26" sqref="E26"/>
    </sheetView>
  </sheetViews>
  <sheetFormatPr defaultColWidth="8.85546875" defaultRowHeight="15" x14ac:dyDescent="0.25"/>
  <cols>
    <col min="2" max="2" width="12.42578125" customWidth="1"/>
    <col min="3" max="3" width="27.85546875" customWidth="1"/>
    <col min="4" max="5" width="34.140625" customWidth="1"/>
    <col min="6" max="6" width="22" customWidth="1"/>
    <col min="7" max="7" width="21.85546875" customWidth="1"/>
    <col min="8" max="8" width="19.140625" customWidth="1"/>
    <col min="14" max="14" width="12" customWidth="1"/>
  </cols>
  <sheetData>
    <row r="1" spans="3:15" ht="15.75" thickBot="1" x14ac:dyDescent="0.3"/>
    <row r="2" spans="3:15" ht="15.75" thickBot="1" x14ac:dyDescent="0.3">
      <c r="D2" s="14" t="s">
        <v>40</v>
      </c>
      <c r="E2" s="14" t="s">
        <v>41</v>
      </c>
      <c r="F2" s="14" t="s">
        <v>39</v>
      </c>
      <c r="G2" s="114"/>
      <c r="H2" s="14" t="s">
        <v>120</v>
      </c>
      <c r="J2" s="14" t="s">
        <v>26</v>
      </c>
      <c r="L2" s="115" t="s">
        <v>151</v>
      </c>
      <c r="M2" s="116"/>
      <c r="N2" s="116"/>
      <c r="O2" s="117" t="str">
        <f>Invoice!PaymentMonth</f>
        <v>Oct25</v>
      </c>
    </row>
    <row r="3" spans="3:15" x14ac:dyDescent="0.25">
      <c r="D3" s="14"/>
      <c r="E3" s="14"/>
      <c r="F3" s="14"/>
      <c r="G3" s="114"/>
      <c r="J3" s="14"/>
    </row>
    <row r="4" spans="3:15" x14ac:dyDescent="0.25">
      <c r="C4" t="s">
        <v>166</v>
      </c>
      <c r="D4" s="87" cm="1">
        <f t="array" aca="1" ref="D4" ca="1">SUMPRODUCT((INDIRECT(PaymentMonth&amp;"!$C$15:$C$1000")=C4)*(INDIRECT(PaymentMonth&amp;"!$H$15:$H$1000")=$D$2)*(INDIRECT(PaymentMonth&amp;"!$G$15:$G$1000")))</f>
        <v>0</v>
      </c>
      <c r="E4" s="87">
        <f ca="1">SUMPRODUCT((INDIRECT(PaymentMonth&amp;"!$C$15:$C$1000")=C4)*(INDIRECT(PaymentMonth&amp;"!$H$15:$H$1000")=$E$2)*(INDIRECT(PaymentMonth&amp;"!$G$15:$G$1000")))</f>
        <v>0</v>
      </c>
      <c r="F4" s="87">
        <f ca="1">SUMPRODUCT((INDIRECT(PaymentMonth&amp;"!$C$15:$C$1000")=C4)*(INDIRECT(PaymentMonth&amp;"!$H$15:$H$1000")=$F$2)*(INDIRECT(PaymentMonth&amp;"!$G$15:$G$1000")))</f>
        <v>0</v>
      </c>
      <c r="G4" s="118"/>
      <c r="H4" s="87">
        <f ca="1">SUMPRODUCT((INDIRECT(PaymentMonth&amp;"!$C$15:$C$1000")=C4)*(INDIRECT(PaymentMonth&amp;"!$H$15:$H$1000")=$H$2)*(INDIRECT(PaymentMonth&amp;"!$G$15:$G$1000")))</f>
        <v>0</v>
      </c>
      <c r="J4" s="87">
        <f ca="1">SUMIF(INDIRECT(PaymentMonth &amp; "!$C$15:$C$500"),C4,INDIRECT(PaymentMonth &amp; "!$L$15:$L$500"))+SUMIF(INDIRECT(PaymentMonth &amp; "!$C$15:$C$500"),"",INDIRECT(PaymentMonth &amp; "!$L$15:$L$500"))</f>
        <v>0</v>
      </c>
    </row>
    <row r="5" spans="3:15" x14ac:dyDescent="0.25">
      <c r="D5" s="14"/>
      <c r="E5" s="14"/>
      <c r="F5" s="14"/>
      <c r="G5" s="114"/>
      <c r="J5" s="14"/>
    </row>
    <row r="6" spans="3:15" x14ac:dyDescent="0.25">
      <c r="C6" t="s">
        <v>165</v>
      </c>
      <c r="D6" s="87">
        <f ca="1">SUMPRODUCT((INDIRECT(PaymentMonth&amp;"!$C$15:$C$1000")=C6)*(INDIRECT(PaymentMonth&amp;"!$H$15:$H$1000")=$D$2)*(INDIRECT(PaymentMonth&amp;"!$G$15:$G$1000")))</f>
        <v>0</v>
      </c>
      <c r="E6" s="87">
        <f ca="1">SUMPRODUCT((INDIRECT(PaymentMonth&amp;"!$C$15:$C$1000")=C6)*(INDIRECT(PaymentMonth&amp;"!$H$15:$H$1000")=$E$2)*(INDIRECT(PaymentMonth&amp;"!$G$15:$G$1000")))</f>
        <v>0</v>
      </c>
      <c r="F6" s="87">
        <f ca="1">SUMPRODUCT((INDIRECT(PaymentMonth&amp;"!$C$15:$C$1000")=C6)*(INDIRECT(PaymentMonth&amp;"!$H$15:$H$1000")=$F$2)*(INDIRECT(PaymentMonth&amp;"!$G$15:$G$1000")))</f>
        <v>0</v>
      </c>
      <c r="G6" s="118"/>
      <c r="H6" s="87">
        <f ca="1">SUMPRODUCT((INDIRECT(PaymentMonth&amp;"!$C$15:$C$1000")=C6)*(INDIRECT(PaymentMonth&amp;"!$H$15:$H$1000")=$H$2)*(INDIRECT(PaymentMonth&amp;"!$G$15:$G$1000")))</f>
        <v>0</v>
      </c>
      <c r="J6" s="87">
        <f ca="1">SUMIF(INDIRECT(PaymentMonth &amp; "!$C$15:$C$500"),C6,INDIRECT(PaymentMonth &amp; "!$L$15:$L$500"))+SUMIF(INDIRECT(PaymentMonth &amp; "!$C$15:$C$500"),"",INDIRECT(PaymentMonth &amp; "!$L$15:$L$500"))</f>
        <v>0</v>
      </c>
    </row>
    <row r="7" spans="3:15" x14ac:dyDescent="0.25">
      <c r="G7" s="119"/>
    </row>
    <row r="8" spans="3:15" x14ac:dyDescent="0.25">
      <c r="C8" t="s">
        <v>165</v>
      </c>
      <c r="D8" s="87">
        <f ca="1">SUMPRODUCT((INDIRECT(PaymentMonth&amp;"!$C$15:$C$1000")=C8)*(INDIRECT(PaymentMonth&amp;"!$H$15:$H$1000")=$D$2)*(INDIRECT(PaymentMonth&amp;"!$G$15:$G$1000")))</f>
        <v>0</v>
      </c>
      <c r="E8" s="87">
        <f ca="1">SUMPRODUCT((INDIRECT(PaymentMonth&amp;"!$C$15:$C$1000")=C8)*(INDIRECT(PaymentMonth&amp;"!$H$15:$H$1000")=$E$2)*(INDIRECT(PaymentMonth&amp;"!$G$15:$G$1000")))</f>
        <v>0</v>
      </c>
      <c r="F8" s="87">
        <f ca="1">SUMPRODUCT((INDIRECT(PaymentMonth&amp;"!$C$15:$C$1000")=C8)*(INDIRECT(PaymentMonth&amp;"!$H$15:$H$1000")=$F$2)*(INDIRECT(PaymentMonth&amp;"!$G$15:$G$1000")))</f>
        <v>0</v>
      </c>
      <c r="G8" s="118"/>
      <c r="H8" s="87">
        <f ca="1">SUMPRODUCT((INDIRECT(PaymentMonth&amp;"!$C$15:$C$1000")=C8)*(INDIRECT(PaymentMonth&amp;"!$H$15:$H$1000")=$H$2)*(INDIRECT(PaymentMonth&amp;"!$G$15:$G$1000")))</f>
        <v>0</v>
      </c>
      <c r="J8" s="87">
        <f ca="1">SUMIF(INDIRECT(PaymentMonth &amp; "!$C$15:$C$500"),C8,INDIRECT(PaymentMonth &amp; "!$L$15:$L$500"))+SUMIF(INDIRECT(PaymentMonth &amp; "!$C$15:$C$500"),"",INDIRECT(PaymentMonth &amp; "!$L$15:$L$500"))</f>
        <v>0</v>
      </c>
    </row>
    <row r="9" spans="3:15" x14ac:dyDescent="0.25">
      <c r="D9" s="9"/>
      <c r="E9" s="9"/>
      <c r="F9" s="9"/>
      <c r="G9" s="120"/>
      <c r="H9" s="9"/>
      <c r="J9" s="9"/>
    </row>
    <row r="10" spans="3:15" x14ac:dyDescent="0.25">
      <c r="C10" t="s">
        <v>42</v>
      </c>
      <c r="D10" s="78">
        <f ca="1">SUM(D4:D9)</f>
        <v>0</v>
      </c>
      <c r="E10" s="78">
        <f ca="1">SUM(E4:E9)</f>
        <v>0</v>
      </c>
      <c r="F10" s="78">
        <f ca="1">SUM(F4:F9)</f>
        <v>0</v>
      </c>
      <c r="G10" s="78">
        <f>SUM(G4:G9)</f>
        <v>0</v>
      </c>
      <c r="H10" s="78">
        <f ca="1">SUM(H4:H9)</f>
        <v>0</v>
      </c>
      <c r="J10" s="78">
        <f ca="1">SUM(J4:J9)</f>
        <v>0</v>
      </c>
    </row>
    <row r="12" spans="3:15" ht="15.75" thickBot="1" x14ac:dyDescent="0.3">
      <c r="C12" t="s">
        <v>61</v>
      </c>
      <c r="G12" s="121">
        <f ca="1">SUM(D10:H10)</f>
        <v>0</v>
      </c>
    </row>
    <row r="13" spans="3:15" ht="15.75" thickTop="1" x14ac:dyDescent="0.25"/>
    <row r="15" spans="3:15" x14ac:dyDescent="0.25">
      <c r="C15" s="122" t="s">
        <v>62</v>
      </c>
      <c r="E15" s="122" t="s">
        <v>69</v>
      </c>
    </row>
    <row r="16" spans="3:15" x14ac:dyDescent="0.25">
      <c r="E16" s="10"/>
      <c r="F16" s="10"/>
      <c r="G16" s="10"/>
    </row>
    <row r="17" spans="2:8" x14ac:dyDescent="0.25">
      <c r="C17" t="str">
        <f>CONCATENATE("Total Hours &lt;= " &amp; Information!D19)</f>
        <v>Total Hours &lt;= 160</v>
      </c>
      <c r="D17" s="78" t="str">
        <f ca="1">IF(G12-Information!D19&gt;0,"Monthly Hours exceeded","OK")</f>
        <v>OK</v>
      </c>
      <c r="E17" s="10"/>
      <c r="F17" s="10"/>
      <c r="G17" s="10"/>
      <c r="H17" s="87"/>
    </row>
    <row r="18" spans="2:8" x14ac:dyDescent="0.25">
      <c r="E18" s="10"/>
      <c r="F18" s="10"/>
      <c r="G18" s="10"/>
    </row>
    <row r="19" spans="2:8" x14ac:dyDescent="0.25">
      <c r="C19" t="str">
        <f>CONCATENATE("PT &lt;= " &amp; Information!D20)</f>
        <v>PT &lt;= 2</v>
      </c>
      <c r="D19" s="78" t="str">
        <f ca="1">IF(H10&gt;Information!D20,"Personal Time hours exceeded ","OK")</f>
        <v>OK</v>
      </c>
      <c r="E19" s="10"/>
      <c r="F19" s="10"/>
      <c r="G19" s="10"/>
    </row>
    <row r="20" spans="2:8" x14ac:dyDescent="0.25">
      <c r="E20" s="10"/>
      <c r="F20" s="10"/>
      <c r="G20" s="10"/>
    </row>
    <row r="21" spans="2:8" x14ac:dyDescent="0.25">
      <c r="B21" s="25" t="s">
        <v>87</v>
      </c>
      <c r="C21" t="s">
        <v>150</v>
      </c>
      <c r="D21" s="14" t="e">
        <f ca="1">IF((F10/G12)&lt;=0.15,"OK","ASH is greater than 15% of total hours")</f>
        <v>#DIV/0!</v>
      </c>
      <c r="E21" s="10"/>
      <c r="F21" s="10"/>
      <c r="G21" s="10"/>
    </row>
    <row r="22" spans="2:8" x14ac:dyDescent="0.25">
      <c r="E22" s="10"/>
      <c r="F22" s="10"/>
      <c r="G22" s="10"/>
    </row>
    <row r="23" spans="2:8" x14ac:dyDescent="0.25">
      <c r="E23" s="10"/>
      <c r="F23" s="10"/>
      <c r="G23" s="10"/>
    </row>
    <row r="24" spans="2:8" x14ac:dyDescent="0.25">
      <c r="C24" s="122" t="s">
        <v>63</v>
      </c>
      <c r="E24" s="10"/>
      <c r="F24" s="122" t="s">
        <v>66</v>
      </c>
      <c r="G24" s="10"/>
    </row>
    <row r="25" spans="2:8" x14ac:dyDescent="0.25">
      <c r="E25" s="10"/>
      <c r="F25" s="10"/>
      <c r="G25" s="10"/>
    </row>
    <row r="26" spans="2:8" x14ac:dyDescent="0.25">
      <c r="C26" t="s">
        <v>90</v>
      </c>
      <c r="E26" s="10"/>
      <c r="F26" s="10"/>
      <c r="G26" s="10"/>
    </row>
    <row r="27" spans="2:8" x14ac:dyDescent="0.25">
      <c r="E27" s="10"/>
      <c r="F27" s="10" t="s">
        <v>67</v>
      </c>
    </row>
    <row r="28" spans="2:8" x14ac:dyDescent="0.25">
      <c r="C28" t="s">
        <v>40</v>
      </c>
      <c r="D28" s="14" t="str">
        <f ca="1">IF(D10=INDIRECT(PaymentMonth &amp; "!G10"),"OK","ERROR")</f>
        <v>OK</v>
      </c>
      <c r="E28" s="10"/>
      <c r="F28" s="10" t="s">
        <v>147</v>
      </c>
    </row>
    <row r="29" spans="2:8" x14ac:dyDescent="0.25">
      <c r="C29" t="s">
        <v>64</v>
      </c>
      <c r="D29" s="14" t="str">
        <f ca="1">IF(E10=INDIRECT(PaymentMonth &amp; "!H10"),"OK","ERROR")</f>
        <v>OK</v>
      </c>
      <c r="E29" s="10"/>
      <c r="F29" s="10"/>
    </row>
    <row r="30" spans="2:8" x14ac:dyDescent="0.25">
      <c r="C30" t="s">
        <v>39</v>
      </c>
      <c r="D30" s="14" t="str">
        <f ca="1">IF(F10=INDIRECT(PaymentMonth &amp; "!I10"),"OK","ERROR")</f>
        <v>OK</v>
      </c>
      <c r="E30" s="10"/>
      <c r="F30" s="10" t="s">
        <v>68</v>
      </c>
    </row>
    <row r="31" spans="2:8" x14ac:dyDescent="0.25">
      <c r="D31" s="14"/>
      <c r="E31" s="10"/>
      <c r="F31" s="10" t="s">
        <v>88</v>
      </c>
    </row>
    <row r="32" spans="2:8" x14ac:dyDescent="0.25">
      <c r="C32" t="s">
        <v>120</v>
      </c>
      <c r="D32" s="14" t="str">
        <f ca="1">IF(H10=INDIRECT(PaymentMonth &amp; "!k10"),"OK","ERROR")</f>
        <v>OK</v>
      </c>
      <c r="E32" s="10"/>
      <c r="F32" s="10"/>
    </row>
    <row r="33" spans="3:6" x14ac:dyDescent="0.25">
      <c r="C33" t="s">
        <v>26</v>
      </c>
      <c r="D33" s="14" t="str">
        <f ca="1">IF(J10=INDIRECT(PaymentMonth &amp; "!L9"),"OK","ERROR")</f>
        <v>OK</v>
      </c>
      <c r="E33" s="10"/>
      <c r="F33" s="10"/>
    </row>
    <row r="34" spans="3:6" x14ac:dyDescent="0.25">
      <c r="E34" s="10"/>
      <c r="F34" s="10"/>
    </row>
    <row r="35" spans="3:6" x14ac:dyDescent="0.25">
      <c r="C35" t="s">
        <v>154</v>
      </c>
      <c r="E35" s="10"/>
    </row>
    <row r="36" spans="3:6" x14ac:dyDescent="0.25">
      <c r="E36" s="10"/>
      <c r="F36" s="37" t="s">
        <v>91</v>
      </c>
    </row>
    <row r="37" spans="3:6" x14ac:dyDescent="0.25">
      <c r="C37" t="s">
        <v>65</v>
      </c>
      <c r="D37" s="14" t="str">
        <f ca="1">IF(INDIRECT(PaymentMonth &amp; "!R12")=Invoice!J27,"OK","ERROR")</f>
        <v>OK</v>
      </c>
      <c r="E37" s="10"/>
      <c r="F37" s="10" t="s">
        <v>148</v>
      </c>
    </row>
    <row r="38" spans="3:6" x14ac:dyDescent="0.25">
      <c r="F38" s="10" t="s">
        <v>149</v>
      </c>
    </row>
    <row r="40" spans="3:6" x14ac:dyDescent="0.25">
      <c r="C40" s="10"/>
    </row>
  </sheetData>
  <conditionalFormatting sqref="D21">
    <cfRule type="expression" dxfId="7" priority="25">
      <formula>($F$10/$G$12)&lt;=0.15</formula>
    </cfRule>
    <cfRule type="expression" dxfId="6" priority="31">
      <formula>($F$10/$G$12)&gt;0.15</formula>
    </cfRule>
  </conditionalFormatting>
  <conditionalFormatting sqref="D28:D33">
    <cfRule type="containsText" dxfId="5" priority="4" operator="containsText" text="ERROR">
      <formula>NOT(ISERROR(SEARCH("ERROR",D28)))</formula>
    </cfRule>
    <cfRule type="containsText" dxfId="4" priority="5" operator="containsText" text="OK">
      <formula>NOT(ISERROR(SEARCH("OK",D28)))</formula>
    </cfRule>
    <cfRule type="expression" dxfId="3" priority="6">
      <formula>"OK"</formula>
    </cfRule>
  </conditionalFormatting>
  <conditionalFormatting sqref="D37">
    <cfRule type="containsText" dxfId="2" priority="7" operator="containsText" text="ERROR">
      <formula>NOT(ISERROR(SEARCH("ERROR",D37)))</formula>
    </cfRule>
    <cfRule type="containsText" dxfId="1" priority="8" operator="containsText" text="OK">
      <formula>NOT(ISERROR(SEARCH("OK",D37)))</formula>
    </cfRule>
    <cfRule type="expression" dxfId="0" priority="9">
      <formula>"OK"</formula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C273B084-EA67-4A71-AF07-5F8D06FEDFC7}">
            <xm:f>$G$12&lt;=Information!D19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34" id="{5AFC1EE5-A8DF-4135-9E20-9A1B35934930}">
            <xm:f>$G$12&gt;Information!D19</xm:f>
            <x14:dxf>
              <fill>
                <patternFill>
                  <bgColor theme="5" tint="0.79998168889431442"/>
                </patternFill>
              </fill>
            </x14:dxf>
          </x14:cfRule>
          <xm:sqref>D17</xm:sqref>
        </x14:conditionalFormatting>
        <x14:conditionalFormatting xmlns:xm="http://schemas.microsoft.com/office/excel/2006/main">
          <x14:cfRule type="expression" priority="1" id="{7B3FA688-6B5C-479F-A5B6-8AF00C80E6BE}">
            <xm:f>$H$10&lt;=Information!D20</xm:f>
            <x14:dxf>
              <fill>
                <patternFill>
                  <bgColor theme="6" tint="0.79998168889431442"/>
                </patternFill>
              </fill>
            </x14:dxf>
          </x14:cfRule>
          <x14:cfRule type="expression" priority="3" id="{E1C9D41C-975D-414F-8B0B-1F08797FDD54}">
            <xm:f>$H$10&gt;Information!D20</xm:f>
            <x14:dxf>
              <fill>
                <patternFill>
                  <bgColor theme="5" tint="0.79998168889431442"/>
                </patternFill>
              </fill>
            </x14:dxf>
          </x14:cfRule>
          <xm:sqref>D19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7" tint="0.39997558519241921"/>
  </sheetPr>
  <dimension ref="C4:E20"/>
  <sheetViews>
    <sheetView zoomScale="80" zoomScaleNormal="80" workbookViewId="0">
      <selection activeCell="E26" sqref="E26"/>
    </sheetView>
  </sheetViews>
  <sheetFormatPr defaultRowHeight="15" x14ac:dyDescent="0.25"/>
  <cols>
    <col min="3" max="3" width="41.140625" customWidth="1"/>
    <col min="4" max="4" width="16.140625" customWidth="1"/>
    <col min="5" max="5" width="47.42578125" bestFit="1" customWidth="1"/>
  </cols>
  <sheetData>
    <row r="4" spans="3:5" ht="15.75" thickBot="1" x14ac:dyDescent="0.3">
      <c r="C4" s="123" t="s">
        <v>81</v>
      </c>
    </row>
    <row r="6" spans="3:5" x14ac:dyDescent="0.25">
      <c r="C6" s="17" t="s">
        <v>159</v>
      </c>
    </row>
    <row r="7" spans="3:5" x14ac:dyDescent="0.25">
      <c r="C7" s="17" t="s">
        <v>160</v>
      </c>
    </row>
    <row r="8" spans="3:5" x14ac:dyDescent="0.25">
      <c r="C8" s="17" t="s">
        <v>82</v>
      </c>
      <c r="D8" s="163"/>
      <c r="E8" s="163"/>
    </row>
    <row r="9" spans="3:5" x14ac:dyDescent="0.25">
      <c r="C9" s="17" t="s">
        <v>161</v>
      </c>
      <c r="D9" s="148"/>
      <c r="E9" s="148"/>
    </row>
    <row r="10" spans="3:5" x14ac:dyDescent="0.25">
      <c r="C10" s="17" t="s">
        <v>162</v>
      </c>
      <c r="D10" s="164"/>
      <c r="E10" s="148"/>
    </row>
    <row r="13" spans="3:5" ht="15.75" thickBot="1" x14ac:dyDescent="0.3">
      <c r="C13" s="124" t="s">
        <v>122</v>
      </c>
    </row>
    <row r="15" spans="3:5" x14ac:dyDescent="0.25">
      <c r="C15" s="99" t="s">
        <v>123</v>
      </c>
      <c r="D15" s="14" t="s">
        <v>191</v>
      </c>
    </row>
    <row r="16" spans="3:5" x14ac:dyDescent="0.25">
      <c r="C16" s="99" t="s">
        <v>83</v>
      </c>
      <c r="D16" s="125">
        <v>0.7</v>
      </c>
    </row>
    <row r="17" spans="3:5" x14ac:dyDescent="0.25">
      <c r="C17" s="99"/>
      <c r="D17" s="126"/>
    </row>
    <row r="18" spans="3:5" x14ac:dyDescent="0.25">
      <c r="C18" s="99" t="s">
        <v>89</v>
      </c>
      <c r="D18" s="126">
        <v>51.27</v>
      </c>
    </row>
    <row r="19" spans="3:5" x14ac:dyDescent="0.25">
      <c r="C19" s="99" t="s">
        <v>96</v>
      </c>
      <c r="D19" s="14">
        <v>160</v>
      </c>
      <c r="E19" t="s">
        <v>99</v>
      </c>
    </row>
    <row r="20" spans="3:5" x14ac:dyDescent="0.25">
      <c r="C20" s="99" t="s">
        <v>121</v>
      </c>
      <c r="D20" s="14">
        <f>IF(D19&gt;40,2,1)</f>
        <v>2</v>
      </c>
      <c r="E20" t="s">
        <v>98</v>
      </c>
    </row>
  </sheetData>
  <mergeCells count="3">
    <mergeCell ref="D8:E8"/>
    <mergeCell ref="D9:E9"/>
    <mergeCell ref="D10:E10"/>
  </mergeCell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rgb="FF00B050"/>
  </sheetPr>
  <dimension ref="B1:T137"/>
  <sheetViews>
    <sheetView topLeftCell="A27" workbookViewId="0">
      <selection activeCell="H119" sqref="H119"/>
    </sheetView>
  </sheetViews>
  <sheetFormatPr defaultRowHeight="15" x14ac:dyDescent="0.25"/>
  <cols>
    <col min="3" max="3" width="11.5703125" customWidth="1"/>
  </cols>
  <sheetData>
    <row r="1" spans="2:20" ht="15.75" thickBot="1" x14ac:dyDescent="0.3"/>
    <row r="2" spans="2:20" ht="19.5" thickBot="1" x14ac:dyDescent="0.35">
      <c r="B2" s="165" t="s">
        <v>146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7"/>
    </row>
    <row r="3" spans="2:20" x14ac:dyDescent="0.25">
      <c r="B3" s="127"/>
      <c r="T3" s="128"/>
    </row>
    <row r="4" spans="2:20" x14ac:dyDescent="0.25">
      <c r="B4" s="129" t="s">
        <v>124</v>
      </c>
      <c r="T4" s="128"/>
    </row>
    <row r="5" spans="2:20" x14ac:dyDescent="0.25">
      <c r="B5" s="127"/>
      <c r="T5" s="128"/>
    </row>
    <row r="6" spans="2:20" x14ac:dyDescent="0.25">
      <c r="B6" s="127"/>
      <c r="C6" t="s">
        <v>169</v>
      </c>
      <c r="T6" s="128"/>
    </row>
    <row r="7" spans="2:20" x14ac:dyDescent="0.25">
      <c r="B7" s="127"/>
      <c r="T7" s="128"/>
    </row>
    <row r="8" spans="2:20" x14ac:dyDescent="0.25">
      <c r="B8" s="127"/>
      <c r="T8" s="128"/>
    </row>
    <row r="9" spans="2:20" x14ac:dyDescent="0.25">
      <c r="B9" s="127"/>
      <c r="T9" s="128"/>
    </row>
    <row r="10" spans="2:20" x14ac:dyDescent="0.25">
      <c r="B10" s="127"/>
      <c r="T10" s="128"/>
    </row>
    <row r="11" spans="2:20" x14ac:dyDescent="0.25">
      <c r="B11" s="127"/>
      <c r="T11" s="128"/>
    </row>
    <row r="12" spans="2:20" x14ac:dyDescent="0.25">
      <c r="B12" s="127"/>
      <c r="T12" s="128"/>
    </row>
    <row r="13" spans="2:20" x14ac:dyDescent="0.25">
      <c r="B13" s="127"/>
      <c r="T13" s="128"/>
    </row>
    <row r="14" spans="2:20" x14ac:dyDescent="0.25">
      <c r="B14" s="127"/>
      <c r="T14" s="128"/>
    </row>
    <row r="15" spans="2:20" x14ac:dyDescent="0.25">
      <c r="B15" s="127"/>
      <c r="T15" s="128"/>
    </row>
    <row r="16" spans="2:20" x14ac:dyDescent="0.25">
      <c r="B16" s="127"/>
      <c r="T16" s="128"/>
    </row>
    <row r="17" spans="2:20" x14ac:dyDescent="0.25">
      <c r="B17" s="127"/>
      <c r="T17" s="128"/>
    </row>
    <row r="18" spans="2:20" x14ac:dyDescent="0.25">
      <c r="B18" s="127"/>
      <c r="T18" s="128"/>
    </row>
    <row r="19" spans="2:20" x14ac:dyDescent="0.25">
      <c r="B19" s="127"/>
      <c r="T19" s="128"/>
    </row>
    <row r="20" spans="2:20" x14ac:dyDescent="0.25">
      <c r="B20" s="127"/>
      <c r="T20" s="128"/>
    </row>
    <row r="21" spans="2:20" x14ac:dyDescent="0.25">
      <c r="B21" s="127"/>
      <c r="T21" s="128"/>
    </row>
    <row r="22" spans="2:20" x14ac:dyDescent="0.25">
      <c r="B22" s="129" t="s">
        <v>131</v>
      </c>
      <c r="T22" s="128"/>
    </row>
    <row r="23" spans="2:20" x14ac:dyDescent="0.25">
      <c r="B23" s="127"/>
      <c r="T23" s="128"/>
    </row>
    <row r="24" spans="2:20" x14ac:dyDescent="0.25">
      <c r="B24" s="127"/>
      <c r="C24" t="s">
        <v>132</v>
      </c>
      <c r="T24" s="128"/>
    </row>
    <row r="25" spans="2:20" x14ac:dyDescent="0.25">
      <c r="B25" s="127"/>
      <c r="C25" t="s">
        <v>189</v>
      </c>
      <c r="T25" s="128"/>
    </row>
    <row r="26" spans="2:20" x14ac:dyDescent="0.25">
      <c r="B26" s="127"/>
      <c r="T26" s="128"/>
    </row>
    <row r="27" spans="2:20" x14ac:dyDescent="0.25">
      <c r="B27" s="127"/>
      <c r="T27" s="128"/>
    </row>
    <row r="28" spans="2:20" x14ac:dyDescent="0.25">
      <c r="B28" s="127"/>
      <c r="T28" s="128"/>
    </row>
    <row r="29" spans="2:20" x14ac:dyDescent="0.25">
      <c r="B29" s="127"/>
      <c r="T29" s="128"/>
    </row>
    <row r="30" spans="2:20" x14ac:dyDescent="0.25">
      <c r="B30" s="127"/>
      <c r="C30" s="134" t="s">
        <v>190</v>
      </c>
      <c r="T30" s="128"/>
    </row>
    <row r="31" spans="2:20" x14ac:dyDescent="0.25">
      <c r="B31" s="127"/>
      <c r="C31" s="134"/>
      <c r="T31" s="128"/>
    </row>
    <row r="32" spans="2:20" x14ac:dyDescent="0.25">
      <c r="B32" s="127"/>
      <c r="C32" s="134"/>
      <c r="T32" s="128"/>
    </row>
    <row r="33" spans="2:20" x14ac:dyDescent="0.25">
      <c r="B33" s="127"/>
      <c r="C33" s="134"/>
      <c r="T33" s="128"/>
    </row>
    <row r="34" spans="2:20" x14ac:dyDescent="0.25">
      <c r="B34" s="127"/>
      <c r="C34" s="134"/>
      <c r="T34" s="128"/>
    </row>
    <row r="35" spans="2:20" x14ac:dyDescent="0.25">
      <c r="B35" s="127"/>
      <c r="C35" s="134"/>
      <c r="T35" s="128"/>
    </row>
    <row r="36" spans="2:20" x14ac:dyDescent="0.25">
      <c r="B36" s="127"/>
      <c r="T36" s="128"/>
    </row>
    <row r="37" spans="2:20" x14ac:dyDescent="0.25">
      <c r="B37" s="127"/>
      <c r="T37" s="128"/>
    </row>
    <row r="38" spans="2:20" x14ac:dyDescent="0.25">
      <c r="B38" s="127"/>
      <c r="T38" s="128"/>
    </row>
    <row r="39" spans="2:20" x14ac:dyDescent="0.25">
      <c r="B39" s="127"/>
      <c r="T39" s="128"/>
    </row>
    <row r="40" spans="2:20" x14ac:dyDescent="0.25">
      <c r="B40" s="127"/>
      <c r="T40" s="128"/>
    </row>
    <row r="41" spans="2:20" x14ac:dyDescent="0.25">
      <c r="B41" s="127"/>
      <c r="T41" s="128"/>
    </row>
    <row r="42" spans="2:20" x14ac:dyDescent="0.25">
      <c r="B42" s="127"/>
      <c r="C42" t="s">
        <v>170</v>
      </c>
      <c r="T42" s="128"/>
    </row>
    <row r="43" spans="2:20" x14ac:dyDescent="0.25">
      <c r="B43" s="127"/>
      <c r="C43" t="s">
        <v>133</v>
      </c>
      <c r="T43" s="128"/>
    </row>
    <row r="44" spans="2:20" x14ac:dyDescent="0.25">
      <c r="B44" s="127"/>
      <c r="T44" s="128"/>
    </row>
    <row r="45" spans="2:20" x14ac:dyDescent="0.25">
      <c r="B45" s="127"/>
      <c r="T45" s="128"/>
    </row>
    <row r="46" spans="2:20" x14ac:dyDescent="0.25">
      <c r="B46" s="127"/>
      <c r="T46" s="128"/>
    </row>
    <row r="47" spans="2:20" x14ac:dyDescent="0.25">
      <c r="B47" s="127"/>
      <c r="T47" s="128"/>
    </row>
    <row r="48" spans="2:20" x14ac:dyDescent="0.25">
      <c r="B48" s="127"/>
      <c r="C48" t="s">
        <v>134</v>
      </c>
      <c r="T48" s="128"/>
    </row>
    <row r="49" spans="2:20" x14ac:dyDescent="0.25">
      <c r="B49" s="127"/>
      <c r="C49" t="s">
        <v>135</v>
      </c>
      <c r="T49" s="128"/>
    </row>
    <row r="50" spans="2:20" x14ac:dyDescent="0.25">
      <c r="B50" s="127"/>
      <c r="T50" s="128"/>
    </row>
    <row r="51" spans="2:20" x14ac:dyDescent="0.25">
      <c r="B51" s="127"/>
      <c r="C51" t="s">
        <v>136</v>
      </c>
      <c r="T51" s="128"/>
    </row>
    <row r="52" spans="2:20" x14ac:dyDescent="0.25">
      <c r="B52" s="127"/>
      <c r="T52" s="128"/>
    </row>
    <row r="53" spans="2:20" x14ac:dyDescent="0.25">
      <c r="B53" s="127"/>
      <c r="T53" s="128"/>
    </row>
    <row r="54" spans="2:20" x14ac:dyDescent="0.25">
      <c r="B54" s="127"/>
      <c r="T54" s="128"/>
    </row>
    <row r="55" spans="2:20" x14ac:dyDescent="0.25">
      <c r="B55" s="127"/>
      <c r="T55" s="128"/>
    </row>
    <row r="56" spans="2:20" x14ac:dyDescent="0.25">
      <c r="B56" s="127"/>
      <c r="T56" s="128"/>
    </row>
    <row r="57" spans="2:20" x14ac:dyDescent="0.25">
      <c r="B57" s="127"/>
      <c r="T57" s="128"/>
    </row>
    <row r="58" spans="2:20" x14ac:dyDescent="0.25">
      <c r="B58" s="127"/>
      <c r="T58" s="128"/>
    </row>
    <row r="59" spans="2:20" x14ac:dyDescent="0.25">
      <c r="B59" s="127"/>
      <c r="T59" s="128"/>
    </row>
    <row r="60" spans="2:20" x14ac:dyDescent="0.25">
      <c r="B60" s="127"/>
      <c r="T60" s="128"/>
    </row>
    <row r="61" spans="2:20" x14ac:dyDescent="0.25">
      <c r="B61" s="127"/>
      <c r="T61" s="128"/>
    </row>
    <row r="62" spans="2:20" x14ac:dyDescent="0.25">
      <c r="B62" s="127"/>
      <c r="T62" s="128"/>
    </row>
    <row r="63" spans="2:20" x14ac:dyDescent="0.25">
      <c r="B63" s="129" t="s">
        <v>137</v>
      </c>
      <c r="T63" s="128"/>
    </row>
    <row r="64" spans="2:20" x14ac:dyDescent="0.25">
      <c r="B64" s="127"/>
      <c r="T64" s="128"/>
    </row>
    <row r="65" spans="2:20" x14ac:dyDescent="0.25">
      <c r="B65" s="127"/>
      <c r="C65" t="s">
        <v>185</v>
      </c>
      <c r="T65" s="128"/>
    </row>
    <row r="66" spans="2:20" x14ac:dyDescent="0.25">
      <c r="B66" s="127"/>
      <c r="T66" s="128"/>
    </row>
    <row r="67" spans="2:20" x14ac:dyDescent="0.25">
      <c r="B67" s="127"/>
      <c r="C67" t="s">
        <v>138</v>
      </c>
      <c r="T67" s="128"/>
    </row>
    <row r="68" spans="2:20" x14ac:dyDescent="0.25">
      <c r="B68" s="127"/>
      <c r="C68" t="s">
        <v>186</v>
      </c>
      <c r="T68" s="128"/>
    </row>
    <row r="69" spans="2:20" x14ac:dyDescent="0.25">
      <c r="B69" s="127"/>
      <c r="C69" t="s">
        <v>171</v>
      </c>
      <c r="T69" s="128"/>
    </row>
    <row r="70" spans="2:20" x14ac:dyDescent="0.25">
      <c r="B70" s="127"/>
      <c r="C70" t="s">
        <v>158</v>
      </c>
      <c r="T70" s="128"/>
    </row>
    <row r="71" spans="2:20" x14ac:dyDescent="0.25">
      <c r="B71" s="127"/>
      <c r="T71" s="128"/>
    </row>
    <row r="72" spans="2:20" x14ac:dyDescent="0.25">
      <c r="B72" s="127"/>
      <c r="T72" s="128"/>
    </row>
    <row r="73" spans="2:20" x14ac:dyDescent="0.25">
      <c r="B73" s="127"/>
      <c r="T73" s="128"/>
    </row>
    <row r="74" spans="2:20" x14ac:dyDescent="0.25">
      <c r="B74" s="127"/>
      <c r="T74" s="128"/>
    </row>
    <row r="75" spans="2:20" x14ac:dyDescent="0.25">
      <c r="B75" s="127"/>
      <c r="T75" s="128"/>
    </row>
    <row r="76" spans="2:20" x14ac:dyDescent="0.25">
      <c r="B76" s="127"/>
      <c r="T76" s="128"/>
    </row>
    <row r="77" spans="2:20" x14ac:dyDescent="0.25">
      <c r="B77" s="127"/>
      <c r="T77" s="128"/>
    </row>
    <row r="78" spans="2:20" x14ac:dyDescent="0.25">
      <c r="B78" s="127"/>
      <c r="T78" s="128"/>
    </row>
    <row r="79" spans="2:20" x14ac:dyDescent="0.25">
      <c r="B79" s="127"/>
      <c r="T79" s="128"/>
    </row>
    <row r="80" spans="2:20" x14ac:dyDescent="0.25">
      <c r="B80" s="127"/>
      <c r="T80" s="128"/>
    </row>
    <row r="81" spans="2:20" x14ac:dyDescent="0.25">
      <c r="B81" s="127"/>
      <c r="T81" s="128"/>
    </row>
    <row r="82" spans="2:20" x14ac:dyDescent="0.25">
      <c r="B82" s="127"/>
      <c r="T82" s="128"/>
    </row>
    <row r="83" spans="2:20" x14ac:dyDescent="0.25">
      <c r="B83" s="127"/>
      <c r="T83" s="128"/>
    </row>
    <row r="84" spans="2:20" x14ac:dyDescent="0.25">
      <c r="B84" s="127"/>
      <c r="C84" t="s">
        <v>140</v>
      </c>
      <c r="T84" s="128"/>
    </row>
    <row r="85" spans="2:20" x14ac:dyDescent="0.25">
      <c r="B85" s="127"/>
      <c r="T85" s="128"/>
    </row>
    <row r="86" spans="2:20" x14ac:dyDescent="0.25">
      <c r="B86" s="127"/>
      <c r="C86" t="s">
        <v>172</v>
      </c>
      <c r="T86" s="128"/>
    </row>
    <row r="87" spans="2:20" x14ac:dyDescent="0.25">
      <c r="B87" s="127"/>
      <c r="C87" t="s">
        <v>173</v>
      </c>
      <c r="T87" s="128"/>
    </row>
    <row r="88" spans="2:20" x14ac:dyDescent="0.25">
      <c r="B88" s="127"/>
      <c r="C88" t="s">
        <v>174</v>
      </c>
      <c r="T88" s="128"/>
    </row>
    <row r="89" spans="2:20" x14ac:dyDescent="0.25">
      <c r="B89" s="127"/>
      <c r="T89" s="128"/>
    </row>
    <row r="90" spans="2:20" x14ac:dyDescent="0.25">
      <c r="B90" s="127"/>
      <c r="C90" t="s">
        <v>175</v>
      </c>
      <c r="T90" s="128"/>
    </row>
    <row r="91" spans="2:20" x14ac:dyDescent="0.25">
      <c r="B91" s="127"/>
      <c r="T91" s="128"/>
    </row>
    <row r="92" spans="2:20" x14ac:dyDescent="0.25">
      <c r="B92" s="127"/>
      <c r="T92" s="128"/>
    </row>
    <row r="93" spans="2:20" x14ac:dyDescent="0.25">
      <c r="B93" s="127"/>
      <c r="T93" s="128"/>
    </row>
    <row r="94" spans="2:20" x14ac:dyDescent="0.25">
      <c r="B94" s="127"/>
      <c r="T94" s="128"/>
    </row>
    <row r="95" spans="2:20" x14ac:dyDescent="0.25">
      <c r="B95" s="127"/>
      <c r="T95" s="128"/>
    </row>
    <row r="96" spans="2:20" x14ac:dyDescent="0.25">
      <c r="B96" s="127"/>
      <c r="T96" s="128"/>
    </row>
    <row r="97" spans="2:20" x14ac:dyDescent="0.25">
      <c r="B97" s="127"/>
      <c r="T97" s="128"/>
    </row>
    <row r="98" spans="2:20" x14ac:dyDescent="0.25">
      <c r="B98" s="127"/>
      <c r="T98" s="128"/>
    </row>
    <row r="99" spans="2:20" x14ac:dyDescent="0.25">
      <c r="B99" s="127"/>
      <c r="T99" s="128"/>
    </row>
    <row r="100" spans="2:20" x14ac:dyDescent="0.25">
      <c r="B100" s="127"/>
      <c r="T100" s="128"/>
    </row>
    <row r="101" spans="2:20" x14ac:dyDescent="0.25">
      <c r="B101" s="127"/>
      <c r="T101" s="128"/>
    </row>
    <row r="102" spans="2:20" x14ac:dyDescent="0.25">
      <c r="B102" s="127"/>
      <c r="T102" s="128"/>
    </row>
    <row r="103" spans="2:20" x14ac:dyDescent="0.25">
      <c r="B103" s="127"/>
      <c r="T103" s="128"/>
    </row>
    <row r="104" spans="2:20" x14ac:dyDescent="0.25">
      <c r="B104" s="127"/>
      <c r="T104" s="128"/>
    </row>
    <row r="105" spans="2:20" x14ac:dyDescent="0.25">
      <c r="B105" s="127"/>
      <c r="T105" s="128"/>
    </row>
    <row r="106" spans="2:20" x14ac:dyDescent="0.25">
      <c r="B106" s="127"/>
      <c r="T106" s="128"/>
    </row>
    <row r="107" spans="2:20" x14ac:dyDescent="0.25">
      <c r="B107" s="127"/>
      <c r="T107" s="128"/>
    </row>
    <row r="108" spans="2:20" x14ac:dyDescent="0.25">
      <c r="B108" s="127"/>
      <c r="T108" s="128"/>
    </row>
    <row r="109" spans="2:20" x14ac:dyDescent="0.25">
      <c r="B109" s="127"/>
      <c r="T109" s="128"/>
    </row>
    <row r="110" spans="2:20" x14ac:dyDescent="0.25">
      <c r="B110" s="127"/>
      <c r="T110" s="128"/>
    </row>
    <row r="111" spans="2:20" x14ac:dyDescent="0.25">
      <c r="B111" s="127"/>
      <c r="T111" s="128"/>
    </row>
    <row r="112" spans="2:20" x14ac:dyDescent="0.25">
      <c r="B112" s="127"/>
      <c r="T112" s="128"/>
    </row>
    <row r="113" spans="2:20" x14ac:dyDescent="0.25">
      <c r="B113" s="127"/>
      <c r="T113" s="128"/>
    </row>
    <row r="114" spans="2:20" x14ac:dyDescent="0.25">
      <c r="B114" s="127"/>
      <c r="T114" s="128"/>
    </row>
    <row r="115" spans="2:20" x14ac:dyDescent="0.25">
      <c r="B115" s="127"/>
      <c r="T115" s="128"/>
    </row>
    <row r="116" spans="2:20" x14ac:dyDescent="0.25">
      <c r="B116" s="127"/>
      <c r="C116" s="130" t="s">
        <v>141</v>
      </c>
      <c r="D116" t="s">
        <v>142</v>
      </c>
      <c r="T116" s="128"/>
    </row>
    <row r="117" spans="2:20" x14ac:dyDescent="0.25">
      <c r="B117" s="127"/>
      <c r="T117" s="128"/>
    </row>
    <row r="118" spans="2:20" x14ac:dyDescent="0.25">
      <c r="B118" s="127"/>
      <c r="T118" s="128"/>
    </row>
    <row r="119" spans="2:20" x14ac:dyDescent="0.25">
      <c r="B119" s="129" t="s">
        <v>139</v>
      </c>
      <c r="T119" s="128"/>
    </row>
    <row r="120" spans="2:20" x14ac:dyDescent="0.25">
      <c r="B120" s="127"/>
      <c r="T120" s="128"/>
    </row>
    <row r="121" spans="2:20" x14ac:dyDescent="0.25">
      <c r="B121" s="127"/>
      <c r="C121" t="s">
        <v>187</v>
      </c>
      <c r="T121" s="128"/>
    </row>
    <row r="122" spans="2:20" x14ac:dyDescent="0.25">
      <c r="B122" s="127"/>
      <c r="T122" s="128"/>
    </row>
    <row r="123" spans="2:20" x14ac:dyDescent="0.25">
      <c r="B123" s="127"/>
      <c r="C123" t="s">
        <v>143</v>
      </c>
      <c r="T123" s="128"/>
    </row>
    <row r="124" spans="2:20" x14ac:dyDescent="0.25">
      <c r="B124" s="127"/>
      <c r="C124" s="130" t="s">
        <v>144</v>
      </c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T124" s="128"/>
    </row>
    <row r="125" spans="2:20" x14ac:dyDescent="0.25">
      <c r="B125" s="127"/>
      <c r="T125" s="128"/>
    </row>
    <row r="126" spans="2:20" x14ac:dyDescent="0.25">
      <c r="B126" s="127"/>
      <c r="C126" t="s">
        <v>188</v>
      </c>
      <c r="T126" s="128"/>
    </row>
    <row r="127" spans="2:20" x14ac:dyDescent="0.25">
      <c r="B127" s="127"/>
      <c r="T127" s="128"/>
    </row>
    <row r="128" spans="2:20" x14ac:dyDescent="0.25">
      <c r="B128" s="127"/>
      <c r="T128" s="128"/>
    </row>
    <row r="129" spans="2:20" x14ac:dyDescent="0.25">
      <c r="B129" s="127"/>
      <c r="T129" s="128"/>
    </row>
    <row r="130" spans="2:20" x14ac:dyDescent="0.25">
      <c r="B130" s="127"/>
      <c r="T130" s="128"/>
    </row>
    <row r="131" spans="2:20" x14ac:dyDescent="0.25">
      <c r="B131" s="127"/>
      <c r="T131" s="128"/>
    </row>
    <row r="132" spans="2:20" x14ac:dyDescent="0.25">
      <c r="B132" s="127"/>
      <c r="T132" s="128"/>
    </row>
    <row r="133" spans="2:20" x14ac:dyDescent="0.25">
      <c r="B133" s="129" t="s">
        <v>145</v>
      </c>
      <c r="T133" s="128"/>
    </row>
    <row r="134" spans="2:20" x14ac:dyDescent="0.25">
      <c r="B134" s="127"/>
      <c r="T134" s="128"/>
    </row>
    <row r="135" spans="2:20" x14ac:dyDescent="0.25">
      <c r="B135" s="127"/>
      <c r="C135" t="s">
        <v>176</v>
      </c>
      <c r="T135" s="128"/>
    </row>
    <row r="136" spans="2:20" x14ac:dyDescent="0.25">
      <c r="B136" s="127"/>
      <c r="T136" s="128"/>
    </row>
    <row r="137" spans="2:20" ht="15.75" thickBot="1" x14ac:dyDescent="0.3">
      <c r="B137" s="13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32"/>
    </row>
  </sheetData>
  <sheetProtection algorithmName="SHA-512" hashValue="krSfTjYMaTOOFANlsyeyghhjmHuRbwTaL0QS1ZHGIsLkJGrS1TVfW2/oxoMKlZ5ftTbXL4LK3eyW07R5d6AhZA==" saltValue="VfjZZeP+8Q5u6Zke7eJFSw==" spinCount="100000" sheet="1" objects="1" scenarios="1"/>
  <mergeCells count="1">
    <mergeCell ref="B2:T2"/>
  </mergeCell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941B7-EA31-44EE-A28B-6572CB5D1E64}">
  <sheetPr>
    <tabColor rgb="FF92D050"/>
  </sheetPr>
  <dimension ref="B1:S185"/>
  <sheetViews>
    <sheetView topLeftCell="A124" workbookViewId="0">
      <selection activeCell="P153" sqref="P153"/>
    </sheetView>
  </sheetViews>
  <sheetFormatPr defaultRowHeight="15" x14ac:dyDescent="0.25"/>
  <sheetData>
    <row r="1" spans="2:19" ht="15.75" thickBot="1" x14ac:dyDescent="0.3"/>
    <row r="2" spans="2:19" ht="19.5" thickBot="1" x14ac:dyDescent="0.35">
      <c r="B2" s="165" t="s">
        <v>184</v>
      </c>
      <c r="C2" s="166"/>
      <c r="D2" s="166"/>
      <c r="E2" s="166"/>
      <c r="F2" s="166"/>
      <c r="G2" s="166"/>
      <c r="H2" s="166"/>
      <c r="I2" s="166"/>
      <c r="J2" s="166"/>
      <c r="K2" s="166"/>
      <c r="L2" s="166"/>
      <c r="M2" s="166"/>
      <c r="N2" s="167"/>
      <c r="O2" s="133"/>
      <c r="P2" s="133"/>
      <c r="Q2" s="133"/>
      <c r="R2" s="133"/>
      <c r="S2" s="133"/>
    </row>
    <row r="3" spans="2:19" x14ac:dyDescent="0.25">
      <c r="B3" s="127"/>
      <c r="N3" s="128"/>
    </row>
    <row r="4" spans="2:19" x14ac:dyDescent="0.25">
      <c r="B4" s="129" t="s">
        <v>178</v>
      </c>
      <c r="N4" s="128"/>
    </row>
    <row r="5" spans="2:19" x14ac:dyDescent="0.25">
      <c r="B5" s="127"/>
      <c r="N5" s="128"/>
    </row>
    <row r="6" spans="2:19" x14ac:dyDescent="0.25">
      <c r="B6" s="127"/>
      <c r="N6" s="128"/>
    </row>
    <row r="7" spans="2:19" x14ac:dyDescent="0.25">
      <c r="B7" s="127"/>
      <c r="N7" s="128"/>
    </row>
    <row r="8" spans="2:19" x14ac:dyDescent="0.25">
      <c r="B8" s="127"/>
      <c r="N8" s="128"/>
    </row>
    <row r="9" spans="2:19" x14ac:dyDescent="0.25">
      <c r="B9" s="127"/>
      <c r="N9" s="128"/>
    </row>
    <row r="10" spans="2:19" x14ac:dyDescent="0.25">
      <c r="B10" s="127"/>
      <c r="N10" s="128"/>
    </row>
    <row r="11" spans="2:19" x14ac:dyDescent="0.25">
      <c r="B11" s="127"/>
      <c r="N11" s="128"/>
    </row>
    <row r="12" spans="2:19" x14ac:dyDescent="0.25">
      <c r="B12" s="127"/>
      <c r="N12" s="128"/>
    </row>
    <row r="13" spans="2:19" x14ac:dyDescent="0.25">
      <c r="B13" s="127"/>
      <c r="N13" s="128"/>
    </row>
    <row r="14" spans="2:19" x14ac:dyDescent="0.25">
      <c r="B14" s="127"/>
      <c r="N14" s="128"/>
    </row>
    <row r="15" spans="2:19" x14ac:dyDescent="0.25">
      <c r="B15" s="127"/>
      <c r="N15" s="128"/>
    </row>
    <row r="16" spans="2:19" x14ac:dyDescent="0.25">
      <c r="B16" s="127"/>
      <c r="N16" s="128"/>
    </row>
    <row r="17" spans="2:14" x14ac:dyDescent="0.25">
      <c r="B17" s="127"/>
      <c r="N17" s="128"/>
    </row>
    <row r="18" spans="2:14" x14ac:dyDescent="0.25">
      <c r="B18" s="127"/>
      <c r="N18" s="128"/>
    </row>
    <row r="19" spans="2:14" x14ac:dyDescent="0.25">
      <c r="B19" s="127"/>
      <c r="N19" s="128"/>
    </row>
    <row r="20" spans="2:14" x14ac:dyDescent="0.25">
      <c r="B20" s="127"/>
      <c r="N20" s="128"/>
    </row>
    <row r="21" spans="2:14" x14ac:dyDescent="0.25">
      <c r="B21" s="127"/>
      <c r="N21" s="128"/>
    </row>
    <row r="22" spans="2:14" x14ac:dyDescent="0.25">
      <c r="B22" s="127"/>
      <c r="N22" s="128"/>
    </row>
    <row r="23" spans="2:14" x14ac:dyDescent="0.25">
      <c r="B23" s="127"/>
      <c r="N23" s="128"/>
    </row>
    <row r="24" spans="2:14" x14ac:dyDescent="0.25">
      <c r="B24" s="127"/>
      <c r="N24" s="128"/>
    </row>
    <row r="25" spans="2:14" x14ac:dyDescent="0.25">
      <c r="B25" s="127"/>
      <c r="N25" s="128"/>
    </row>
    <row r="26" spans="2:14" x14ac:dyDescent="0.25">
      <c r="B26" s="127"/>
      <c r="N26" s="128"/>
    </row>
    <row r="27" spans="2:14" x14ac:dyDescent="0.25">
      <c r="B27" s="127"/>
      <c r="N27" s="128"/>
    </row>
    <row r="28" spans="2:14" x14ac:dyDescent="0.25">
      <c r="B28" s="127"/>
      <c r="N28" s="128"/>
    </row>
    <row r="29" spans="2:14" x14ac:dyDescent="0.25">
      <c r="B29" s="127"/>
      <c r="N29" s="128"/>
    </row>
    <row r="30" spans="2:14" x14ac:dyDescent="0.25">
      <c r="B30" s="127"/>
      <c r="N30" s="128"/>
    </row>
    <row r="31" spans="2:14" x14ac:dyDescent="0.25">
      <c r="B31" s="127"/>
      <c r="N31" s="128"/>
    </row>
    <row r="32" spans="2:14" x14ac:dyDescent="0.25">
      <c r="B32" s="127"/>
      <c r="N32" s="128"/>
    </row>
    <row r="33" spans="2:14" x14ac:dyDescent="0.25">
      <c r="B33" s="127"/>
      <c r="N33" s="128"/>
    </row>
    <row r="34" spans="2:14" x14ac:dyDescent="0.25">
      <c r="B34" s="129" t="s">
        <v>177</v>
      </c>
      <c r="N34" s="128"/>
    </row>
    <row r="35" spans="2:14" x14ac:dyDescent="0.25">
      <c r="B35" s="127"/>
      <c r="N35" s="128"/>
    </row>
    <row r="36" spans="2:14" x14ac:dyDescent="0.25">
      <c r="B36" s="127"/>
      <c r="N36" s="128"/>
    </row>
    <row r="37" spans="2:14" x14ac:dyDescent="0.25">
      <c r="B37" s="127"/>
      <c r="N37" s="128"/>
    </row>
    <row r="38" spans="2:14" x14ac:dyDescent="0.25">
      <c r="B38" s="127"/>
      <c r="N38" s="128"/>
    </row>
    <row r="39" spans="2:14" x14ac:dyDescent="0.25">
      <c r="B39" s="127"/>
      <c r="N39" s="128"/>
    </row>
    <row r="40" spans="2:14" x14ac:dyDescent="0.25">
      <c r="B40" s="127"/>
      <c r="N40" s="128"/>
    </row>
    <row r="41" spans="2:14" x14ac:dyDescent="0.25">
      <c r="B41" s="127"/>
      <c r="N41" s="128"/>
    </row>
    <row r="42" spans="2:14" x14ac:dyDescent="0.25">
      <c r="B42" s="127"/>
      <c r="N42" s="128"/>
    </row>
    <row r="43" spans="2:14" x14ac:dyDescent="0.25">
      <c r="B43" s="127"/>
      <c r="N43" s="128"/>
    </row>
    <row r="44" spans="2:14" x14ac:dyDescent="0.25">
      <c r="B44" s="127"/>
      <c r="N44" s="128"/>
    </row>
    <row r="45" spans="2:14" x14ac:dyDescent="0.25">
      <c r="B45" s="127"/>
      <c r="N45" s="128"/>
    </row>
    <row r="46" spans="2:14" x14ac:dyDescent="0.25">
      <c r="B46" s="127"/>
      <c r="N46" s="128"/>
    </row>
    <row r="47" spans="2:14" x14ac:dyDescent="0.25">
      <c r="B47" s="127"/>
      <c r="N47" s="128"/>
    </row>
    <row r="48" spans="2:14" x14ac:dyDescent="0.25">
      <c r="B48" s="127"/>
      <c r="N48" s="128"/>
    </row>
    <row r="49" spans="2:14" x14ac:dyDescent="0.25">
      <c r="B49" s="127"/>
      <c r="N49" s="128"/>
    </row>
    <row r="50" spans="2:14" x14ac:dyDescent="0.25">
      <c r="B50" s="127"/>
      <c r="N50" s="128"/>
    </row>
    <row r="51" spans="2:14" x14ac:dyDescent="0.25">
      <c r="B51" s="127"/>
      <c r="N51" s="128"/>
    </row>
    <row r="52" spans="2:14" x14ac:dyDescent="0.25">
      <c r="B52" s="127"/>
      <c r="N52" s="128"/>
    </row>
    <row r="53" spans="2:14" x14ac:dyDescent="0.25">
      <c r="B53" s="127"/>
      <c r="N53" s="128"/>
    </row>
    <row r="54" spans="2:14" x14ac:dyDescent="0.25">
      <c r="B54" s="127"/>
      <c r="N54" s="128"/>
    </row>
    <row r="55" spans="2:14" x14ac:dyDescent="0.25">
      <c r="B55" s="127"/>
      <c r="N55" s="128"/>
    </row>
    <row r="56" spans="2:14" x14ac:dyDescent="0.25">
      <c r="B56" s="127"/>
      <c r="N56" s="128"/>
    </row>
    <row r="57" spans="2:14" x14ac:dyDescent="0.25">
      <c r="B57" s="127"/>
      <c r="N57" s="128"/>
    </row>
    <row r="58" spans="2:14" x14ac:dyDescent="0.25">
      <c r="B58" s="127"/>
      <c r="N58" s="128"/>
    </row>
    <row r="59" spans="2:14" x14ac:dyDescent="0.25">
      <c r="B59" s="127"/>
      <c r="N59" s="128"/>
    </row>
    <row r="60" spans="2:14" x14ac:dyDescent="0.25">
      <c r="B60" s="129" t="s">
        <v>131</v>
      </c>
      <c r="C60" s="168" t="s">
        <v>179</v>
      </c>
      <c r="D60" s="168"/>
      <c r="E60" s="168"/>
      <c r="F60" s="168"/>
      <c r="G60" s="168"/>
      <c r="H60" s="168"/>
      <c r="I60" s="168"/>
      <c r="J60" s="168"/>
      <c r="K60" s="168"/>
      <c r="N60" s="128"/>
    </row>
    <row r="61" spans="2:14" x14ac:dyDescent="0.25">
      <c r="B61" s="127"/>
      <c r="N61" s="128"/>
    </row>
    <row r="62" spans="2:14" x14ac:dyDescent="0.25">
      <c r="B62" s="127"/>
      <c r="N62" s="128"/>
    </row>
    <row r="63" spans="2:14" x14ac:dyDescent="0.25">
      <c r="B63" s="129" t="s">
        <v>180</v>
      </c>
      <c r="N63" s="128"/>
    </row>
    <row r="64" spans="2:14" x14ac:dyDescent="0.25">
      <c r="B64" s="127"/>
      <c r="N64" s="128"/>
    </row>
    <row r="65" spans="2:14" x14ac:dyDescent="0.25">
      <c r="B65" s="127"/>
      <c r="N65" s="128"/>
    </row>
    <row r="66" spans="2:14" x14ac:dyDescent="0.25">
      <c r="B66" s="127"/>
      <c r="N66" s="128"/>
    </row>
    <row r="67" spans="2:14" x14ac:dyDescent="0.25">
      <c r="B67" s="127"/>
      <c r="N67" s="128"/>
    </row>
    <row r="68" spans="2:14" x14ac:dyDescent="0.25">
      <c r="B68" s="127"/>
      <c r="N68" s="128"/>
    </row>
    <row r="69" spans="2:14" x14ac:dyDescent="0.25">
      <c r="B69" s="127"/>
      <c r="N69" s="128"/>
    </row>
    <row r="70" spans="2:14" x14ac:dyDescent="0.25">
      <c r="B70" s="127"/>
      <c r="N70" s="128"/>
    </row>
    <row r="71" spans="2:14" x14ac:dyDescent="0.25">
      <c r="B71" s="127"/>
      <c r="N71" s="128"/>
    </row>
    <row r="72" spans="2:14" x14ac:dyDescent="0.25">
      <c r="B72" s="127"/>
      <c r="N72" s="128"/>
    </row>
    <row r="73" spans="2:14" x14ac:dyDescent="0.25">
      <c r="B73" s="127"/>
      <c r="N73" s="128"/>
    </row>
    <row r="74" spans="2:14" x14ac:dyDescent="0.25">
      <c r="B74" s="127"/>
      <c r="N74" s="128"/>
    </row>
    <row r="75" spans="2:14" x14ac:dyDescent="0.25">
      <c r="B75" s="127"/>
      <c r="N75" s="128"/>
    </row>
    <row r="76" spans="2:14" x14ac:dyDescent="0.25">
      <c r="B76" s="127"/>
      <c r="N76" s="128"/>
    </row>
    <row r="77" spans="2:14" x14ac:dyDescent="0.25">
      <c r="B77" s="127"/>
      <c r="N77" s="128"/>
    </row>
    <row r="78" spans="2:14" x14ac:dyDescent="0.25">
      <c r="B78" s="127"/>
      <c r="N78" s="128"/>
    </row>
    <row r="79" spans="2:14" x14ac:dyDescent="0.25">
      <c r="B79" s="127"/>
      <c r="N79" s="128"/>
    </row>
    <row r="80" spans="2:14" x14ac:dyDescent="0.25">
      <c r="B80" s="127"/>
      <c r="N80" s="128"/>
    </row>
    <row r="81" spans="2:14" x14ac:dyDescent="0.25">
      <c r="B81" s="127"/>
      <c r="N81" s="128"/>
    </row>
    <row r="82" spans="2:14" x14ac:dyDescent="0.25">
      <c r="B82" s="127"/>
      <c r="N82" s="128"/>
    </row>
    <row r="83" spans="2:14" x14ac:dyDescent="0.25">
      <c r="B83" s="127"/>
      <c r="N83" s="128"/>
    </row>
    <row r="84" spans="2:14" x14ac:dyDescent="0.25">
      <c r="B84" s="127"/>
      <c r="N84" s="128"/>
    </row>
    <row r="85" spans="2:14" x14ac:dyDescent="0.25">
      <c r="B85" s="127"/>
      <c r="N85" s="128"/>
    </row>
    <row r="86" spans="2:14" x14ac:dyDescent="0.25">
      <c r="B86" s="127"/>
      <c r="N86" s="128"/>
    </row>
    <row r="87" spans="2:14" x14ac:dyDescent="0.25">
      <c r="B87" s="127"/>
      <c r="N87" s="128"/>
    </row>
    <row r="88" spans="2:14" x14ac:dyDescent="0.25">
      <c r="B88" s="127"/>
      <c r="N88" s="128"/>
    </row>
    <row r="89" spans="2:14" x14ac:dyDescent="0.25">
      <c r="B89" s="127"/>
      <c r="N89" s="128"/>
    </row>
    <row r="90" spans="2:14" x14ac:dyDescent="0.25">
      <c r="B90" s="127"/>
      <c r="N90" s="128"/>
    </row>
    <row r="91" spans="2:14" x14ac:dyDescent="0.25">
      <c r="B91" s="127"/>
      <c r="N91" s="128"/>
    </row>
    <row r="92" spans="2:14" x14ac:dyDescent="0.25">
      <c r="B92" s="129" t="s">
        <v>181</v>
      </c>
      <c r="N92" s="128"/>
    </row>
    <row r="93" spans="2:14" x14ac:dyDescent="0.25">
      <c r="B93" s="127"/>
      <c r="N93" s="128"/>
    </row>
    <row r="94" spans="2:14" x14ac:dyDescent="0.25">
      <c r="B94" s="127"/>
      <c r="N94" s="128"/>
    </row>
    <row r="95" spans="2:14" x14ac:dyDescent="0.25">
      <c r="B95" s="127"/>
      <c r="N95" s="128"/>
    </row>
    <row r="96" spans="2:14" x14ac:dyDescent="0.25">
      <c r="B96" s="127"/>
      <c r="N96" s="128"/>
    </row>
    <row r="97" spans="2:14" x14ac:dyDescent="0.25">
      <c r="B97" s="127"/>
      <c r="N97" s="128"/>
    </row>
    <row r="98" spans="2:14" x14ac:dyDescent="0.25">
      <c r="B98" s="127"/>
      <c r="N98" s="128"/>
    </row>
    <row r="99" spans="2:14" x14ac:dyDescent="0.25">
      <c r="B99" s="127"/>
      <c r="N99" s="128"/>
    </row>
    <row r="100" spans="2:14" x14ac:dyDescent="0.25">
      <c r="B100" s="127"/>
      <c r="N100" s="128"/>
    </row>
    <row r="101" spans="2:14" x14ac:dyDescent="0.25">
      <c r="B101" s="127"/>
      <c r="N101" s="128"/>
    </row>
    <row r="102" spans="2:14" x14ac:dyDescent="0.25">
      <c r="B102" s="127"/>
      <c r="N102" s="128"/>
    </row>
    <row r="103" spans="2:14" x14ac:dyDescent="0.25">
      <c r="B103" s="127"/>
      <c r="N103" s="128"/>
    </row>
    <row r="104" spans="2:14" x14ac:dyDescent="0.25">
      <c r="B104" s="127"/>
      <c r="N104" s="128"/>
    </row>
    <row r="105" spans="2:14" x14ac:dyDescent="0.25">
      <c r="B105" s="127"/>
      <c r="N105" s="128"/>
    </row>
    <row r="106" spans="2:14" x14ac:dyDescent="0.25">
      <c r="B106" s="127"/>
      <c r="N106" s="128"/>
    </row>
    <row r="107" spans="2:14" x14ac:dyDescent="0.25">
      <c r="B107" s="127"/>
      <c r="N107" s="128"/>
    </row>
    <row r="108" spans="2:14" x14ac:dyDescent="0.25">
      <c r="B108" s="127"/>
      <c r="N108" s="128"/>
    </row>
    <row r="109" spans="2:14" x14ac:dyDescent="0.25">
      <c r="B109" s="127"/>
      <c r="N109" s="128"/>
    </row>
    <row r="110" spans="2:14" x14ac:dyDescent="0.25">
      <c r="B110" s="127"/>
      <c r="N110" s="128"/>
    </row>
    <row r="111" spans="2:14" x14ac:dyDescent="0.25">
      <c r="B111" s="127"/>
      <c r="N111" s="128"/>
    </row>
    <row r="112" spans="2:14" x14ac:dyDescent="0.25">
      <c r="B112" s="127"/>
      <c r="N112" s="128"/>
    </row>
    <row r="113" spans="2:14" x14ac:dyDescent="0.25">
      <c r="B113" s="127"/>
      <c r="N113" s="128"/>
    </row>
    <row r="114" spans="2:14" x14ac:dyDescent="0.25">
      <c r="B114" s="127"/>
      <c r="N114" s="128"/>
    </row>
    <row r="115" spans="2:14" x14ac:dyDescent="0.25">
      <c r="B115" s="127"/>
      <c r="N115" s="128"/>
    </row>
    <row r="116" spans="2:14" x14ac:dyDescent="0.25">
      <c r="B116" s="127"/>
      <c r="N116" s="128"/>
    </row>
    <row r="117" spans="2:14" x14ac:dyDescent="0.25">
      <c r="B117" s="127"/>
      <c r="N117" s="128"/>
    </row>
    <row r="118" spans="2:14" x14ac:dyDescent="0.25">
      <c r="B118" s="127"/>
      <c r="N118" s="128"/>
    </row>
    <row r="119" spans="2:14" x14ac:dyDescent="0.25">
      <c r="B119" s="127"/>
      <c r="N119" s="128"/>
    </row>
    <row r="120" spans="2:14" x14ac:dyDescent="0.25">
      <c r="B120" s="127"/>
      <c r="N120" s="128"/>
    </row>
    <row r="121" spans="2:14" x14ac:dyDescent="0.25">
      <c r="B121" s="127"/>
      <c r="N121" s="128"/>
    </row>
    <row r="122" spans="2:14" x14ac:dyDescent="0.25">
      <c r="B122" s="127"/>
      <c r="N122" s="128"/>
    </row>
    <row r="123" spans="2:14" x14ac:dyDescent="0.25">
      <c r="B123" s="129" t="s">
        <v>139</v>
      </c>
      <c r="C123" s="168" t="s">
        <v>182</v>
      </c>
      <c r="D123" s="168"/>
      <c r="E123" s="168"/>
      <c r="F123" s="168"/>
      <c r="G123" s="168"/>
      <c r="H123" s="168"/>
      <c r="I123" s="168"/>
      <c r="J123" s="168"/>
      <c r="K123" s="168"/>
      <c r="N123" s="128"/>
    </row>
    <row r="124" spans="2:14" x14ac:dyDescent="0.25">
      <c r="B124" s="127"/>
      <c r="N124" s="128"/>
    </row>
    <row r="125" spans="2:14" x14ac:dyDescent="0.25">
      <c r="B125" s="129" t="s">
        <v>145</v>
      </c>
      <c r="N125" s="128"/>
    </row>
    <row r="126" spans="2:14" x14ac:dyDescent="0.25">
      <c r="B126" s="127"/>
      <c r="N126" s="128"/>
    </row>
    <row r="127" spans="2:14" x14ac:dyDescent="0.25">
      <c r="B127" s="127"/>
      <c r="N127" s="128"/>
    </row>
    <row r="128" spans="2:14" x14ac:dyDescent="0.25">
      <c r="B128" s="127"/>
      <c r="N128" s="128"/>
    </row>
    <row r="129" spans="2:14" x14ac:dyDescent="0.25">
      <c r="B129" s="127"/>
      <c r="N129" s="128"/>
    </row>
    <row r="130" spans="2:14" x14ac:dyDescent="0.25">
      <c r="B130" s="127"/>
      <c r="N130" s="128"/>
    </row>
    <row r="131" spans="2:14" x14ac:dyDescent="0.25">
      <c r="B131" s="127"/>
      <c r="N131" s="128"/>
    </row>
    <row r="132" spans="2:14" x14ac:dyDescent="0.25">
      <c r="B132" s="127"/>
      <c r="N132" s="128"/>
    </row>
    <row r="133" spans="2:14" x14ac:dyDescent="0.25">
      <c r="B133" s="127"/>
      <c r="N133" s="128"/>
    </row>
    <row r="134" spans="2:14" x14ac:dyDescent="0.25">
      <c r="B134" s="127"/>
      <c r="N134" s="128"/>
    </row>
    <row r="135" spans="2:14" x14ac:dyDescent="0.25">
      <c r="B135" s="127"/>
      <c r="N135" s="128"/>
    </row>
    <row r="136" spans="2:14" x14ac:dyDescent="0.25">
      <c r="B136" s="127"/>
      <c r="N136" s="128"/>
    </row>
    <row r="137" spans="2:14" x14ac:dyDescent="0.25">
      <c r="B137" s="127"/>
      <c r="N137" s="128"/>
    </row>
    <row r="138" spans="2:14" x14ac:dyDescent="0.25">
      <c r="B138" s="127"/>
      <c r="N138" s="128"/>
    </row>
    <row r="139" spans="2:14" x14ac:dyDescent="0.25">
      <c r="B139" s="127"/>
      <c r="N139" s="128"/>
    </row>
    <row r="140" spans="2:14" x14ac:dyDescent="0.25">
      <c r="B140" s="127"/>
      <c r="N140" s="128"/>
    </row>
    <row r="141" spans="2:14" x14ac:dyDescent="0.25">
      <c r="B141" s="127"/>
      <c r="N141" s="128"/>
    </row>
    <row r="142" spans="2:14" x14ac:dyDescent="0.25">
      <c r="B142" s="127"/>
      <c r="N142" s="128"/>
    </row>
    <row r="143" spans="2:14" x14ac:dyDescent="0.25">
      <c r="B143" s="127"/>
      <c r="N143" s="128"/>
    </row>
    <row r="144" spans="2:14" x14ac:dyDescent="0.25">
      <c r="B144" s="127"/>
      <c r="N144" s="128"/>
    </row>
    <row r="145" spans="2:14" x14ac:dyDescent="0.25">
      <c r="B145" s="127"/>
      <c r="N145" s="128"/>
    </row>
    <row r="146" spans="2:14" x14ac:dyDescent="0.25">
      <c r="B146" s="127"/>
      <c r="N146" s="128"/>
    </row>
    <row r="147" spans="2:14" x14ac:dyDescent="0.25">
      <c r="B147" s="127"/>
      <c r="N147" s="128"/>
    </row>
    <row r="148" spans="2:14" x14ac:dyDescent="0.25">
      <c r="B148" s="127"/>
      <c r="N148" s="128"/>
    </row>
    <row r="149" spans="2:14" x14ac:dyDescent="0.25">
      <c r="B149" s="127"/>
      <c r="N149" s="128"/>
    </row>
    <row r="150" spans="2:14" x14ac:dyDescent="0.25">
      <c r="B150" s="127"/>
      <c r="N150" s="128"/>
    </row>
    <row r="151" spans="2:14" x14ac:dyDescent="0.25">
      <c r="B151" s="127"/>
      <c r="N151" s="128"/>
    </row>
    <row r="152" spans="2:14" x14ac:dyDescent="0.25">
      <c r="B152" s="127"/>
      <c r="N152" s="128"/>
    </row>
    <row r="153" spans="2:14" x14ac:dyDescent="0.25">
      <c r="B153" s="127"/>
      <c r="N153" s="128"/>
    </row>
    <row r="154" spans="2:14" x14ac:dyDescent="0.25">
      <c r="B154" s="127"/>
      <c r="N154" s="128"/>
    </row>
    <row r="155" spans="2:14" x14ac:dyDescent="0.25">
      <c r="B155" s="129" t="s">
        <v>183</v>
      </c>
      <c r="N155" s="128"/>
    </row>
    <row r="156" spans="2:14" x14ac:dyDescent="0.25">
      <c r="B156" s="127"/>
      <c r="N156" s="128"/>
    </row>
    <row r="157" spans="2:14" x14ac:dyDescent="0.25">
      <c r="B157" s="127"/>
      <c r="N157" s="128"/>
    </row>
    <row r="158" spans="2:14" x14ac:dyDescent="0.25">
      <c r="B158" s="127"/>
      <c r="N158" s="128"/>
    </row>
    <row r="159" spans="2:14" x14ac:dyDescent="0.25">
      <c r="B159" s="127"/>
      <c r="N159" s="128"/>
    </row>
    <row r="160" spans="2:14" x14ac:dyDescent="0.25">
      <c r="B160" s="127"/>
      <c r="N160" s="128"/>
    </row>
    <row r="161" spans="2:14" x14ac:dyDescent="0.25">
      <c r="B161" s="127"/>
      <c r="N161" s="128"/>
    </row>
    <row r="162" spans="2:14" x14ac:dyDescent="0.25">
      <c r="B162" s="127"/>
      <c r="N162" s="128"/>
    </row>
    <row r="163" spans="2:14" x14ac:dyDescent="0.25">
      <c r="B163" s="127"/>
      <c r="N163" s="128"/>
    </row>
    <row r="164" spans="2:14" x14ac:dyDescent="0.25">
      <c r="B164" s="127"/>
      <c r="N164" s="128"/>
    </row>
    <row r="165" spans="2:14" x14ac:dyDescent="0.25">
      <c r="B165" s="127"/>
      <c r="N165" s="128"/>
    </row>
    <row r="166" spans="2:14" x14ac:dyDescent="0.25">
      <c r="B166" s="127"/>
      <c r="N166" s="128"/>
    </row>
    <row r="167" spans="2:14" x14ac:dyDescent="0.25">
      <c r="B167" s="127"/>
      <c r="N167" s="128"/>
    </row>
    <row r="168" spans="2:14" x14ac:dyDescent="0.25">
      <c r="B168" s="127"/>
      <c r="N168" s="128"/>
    </row>
    <row r="169" spans="2:14" x14ac:dyDescent="0.25">
      <c r="B169" s="127"/>
      <c r="N169" s="128"/>
    </row>
    <row r="170" spans="2:14" x14ac:dyDescent="0.25">
      <c r="B170" s="127"/>
      <c r="N170" s="128"/>
    </row>
    <row r="171" spans="2:14" x14ac:dyDescent="0.25">
      <c r="B171" s="127"/>
      <c r="N171" s="128"/>
    </row>
    <row r="172" spans="2:14" x14ac:dyDescent="0.25">
      <c r="B172" s="127"/>
      <c r="N172" s="128"/>
    </row>
    <row r="173" spans="2:14" x14ac:dyDescent="0.25">
      <c r="B173" s="127"/>
      <c r="N173" s="128"/>
    </row>
    <row r="174" spans="2:14" x14ac:dyDescent="0.25">
      <c r="B174" s="127"/>
      <c r="N174" s="128"/>
    </row>
    <row r="175" spans="2:14" x14ac:dyDescent="0.25">
      <c r="B175" s="127"/>
      <c r="N175" s="128"/>
    </row>
    <row r="176" spans="2:14" x14ac:dyDescent="0.25">
      <c r="B176" s="127"/>
      <c r="N176" s="128"/>
    </row>
    <row r="177" spans="2:14" x14ac:dyDescent="0.25">
      <c r="B177" s="127"/>
      <c r="N177" s="128"/>
    </row>
    <row r="178" spans="2:14" x14ac:dyDescent="0.25">
      <c r="B178" s="127"/>
      <c r="N178" s="128"/>
    </row>
    <row r="179" spans="2:14" x14ac:dyDescent="0.25">
      <c r="B179" s="127"/>
      <c r="N179" s="128"/>
    </row>
    <row r="180" spans="2:14" x14ac:dyDescent="0.25">
      <c r="B180" s="127"/>
      <c r="N180" s="128"/>
    </row>
    <row r="181" spans="2:14" x14ac:dyDescent="0.25">
      <c r="B181" s="127"/>
      <c r="N181" s="128"/>
    </row>
    <row r="182" spans="2:14" x14ac:dyDescent="0.25">
      <c r="B182" s="127"/>
      <c r="N182" s="128"/>
    </row>
    <row r="183" spans="2:14" x14ac:dyDescent="0.25">
      <c r="B183" s="127"/>
      <c r="N183" s="128"/>
    </row>
    <row r="184" spans="2:14" x14ac:dyDescent="0.25">
      <c r="B184" s="127"/>
      <c r="N184" s="128"/>
    </row>
    <row r="185" spans="2:14" ht="15.75" thickBot="1" x14ac:dyDescent="0.3">
      <c r="B185" s="13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32"/>
    </row>
  </sheetData>
  <sheetProtection algorithmName="SHA-512" hashValue="LaSI7yqyoKHWfuaYc28IViMru8INiCn9Aw2nfAUR2yvlmzroteVxQ/LU4uAIGU4LWMb9TlvHVTqqIrKzYBws+Q==" saltValue="nlSE7//FoKnEYeiEADJKTA==" spinCount="100000" sheet="1" objects="1" scenarios="1"/>
  <mergeCells count="3">
    <mergeCell ref="C60:K60"/>
    <mergeCell ref="C123:K123"/>
    <mergeCell ref="B2:N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theme="4" tint="0.79998168889431442"/>
    <pageSetUpPr fitToPage="1"/>
  </sheetPr>
  <dimension ref="A1:Z500"/>
  <sheetViews>
    <sheetView zoomScaleNormal="100" workbookViewId="0">
      <pane ySplit="14" topLeftCell="A90" activePane="bottomLeft" state="frozen"/>
      <selection activeCell="G16" sqref="G16:H16"/>
      <selection pane="bottomLeft" activeCell="I100" sqref="I100:I101"/>
    </sheetView>
  </sheetViews>
  <sheetFormatPr defaultColWidth="8.85546875" defaultRowHeight="15" x14ac:dyDescent="0.25"/>
  <cols>
    <col min="1" max="1" width="14.5703125" style="10" customWidth="1"/>
    <col min="2" max="2" width="13.140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Dec25</v>
      </c>
      <c r="S4"/>
      <c r="T4"/>
      <c r="U4"/>
      <c r="V4"/>
    </row>
    <row r="5" spans="1:26" x14ac:dyDescent="0.25">
      <c r="A5" s="56" t="s">
        <v>5</v>
      </c>
      <c r="B5" s="140" t="s">
        <v>113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2025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F5D1349E-6BE6-4EB2-BB82-AB722B7F4DAB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35" priority="1" operator="containsText" text="Please">
      <formula>NOT(ISERROR(SEARCH("Please",N17)))</formula>
    </cfRule>
  </conditionalFormatting>
  <conditionalFormatting sqref="Y10">
    <cfRule type="cellIs" dxfId="134" priority="2" operator="greaterThan">
      <formula>80</formula>
    </cfRule>
  </conditionalFormatting>
  <dataValidations count="4">
    <dataValidation type="list" allowBlank="1" showInputMessage="1" showErrorMessage="1" sqref="F15:F500" xr:uid="{8F24A39F-4895-44D5-97D7-4781E9FF6681}">
      <formula1>"DEL,DEP,TPR"</formula1>
    </dataValidation>
    <dataValidation type="list" allowBlank="1" showInputMessage="1" showErrorMessage="1" sqref="H15:H100 H102:H500" xr:uid="{65C44C8E-9A55-49A4-8E04-C01DEEA1E123}">
      <formula1>"Administrative service,Direct service,Non-case assigned direct service,Personal Development Hours"</formula1>
    </dataValidation>
    <dataValidation type="list" allowBlank="1" showInputMessage="1" showErrorMessage="1" sqref="C1:C8 C12:C14" xr:uid="{B7263756-928C-48B0-A0FB-7C625CFD5C22}">
      <formula1>"Multnomah"</formula1>
    </dataValidation>
    <dataValidation type="list" allowBlank="1" showInputMessage="1" showErrorMessage="1" sqref="C15:C1048576" xr:uid="{FCD968F9-5032-449B-9BBE-AA664E2DCC6C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3" tint="0.59999389629810485"/>
    <pageSetUpPr fitToPage="1"/>
  </sheetPr>
  <dimension ref="A1:Z500"/>
  <sheetViews>
    <sheetView zoomScaleNormal="100" workbookViewId="0">
      <pane ySplit="14" topLeftCell="A99" activePane="bottomLeft" state="frozen"/>
      <selection activeCell="H39" sqref="H39"/>
      <selection pane="bottomLeft" activeCell="I100" sqref="I100:I104"/>
    </sheetView>
  </sheetViews>
  <sheetFormatPr defaultColWidth="8.85546875" defaultRowHeight="15" x14ac:dyDescent="0.25"/>
  <cols>
    <col min="1" max="1" width="14.5703125" style="10" customWidth="1"/>
    <col min="2" max="2" width="13.42578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Jan26</v>
      </c>
      <c r="S4"/>
      <c r="T4"/>
      <c r="U4"/>
      <c r="V4"/>
    </row>
    <row r="5" spans="1:26" x14ac:dyDescent="0.25">
      <c r="A5" s="56" t="s">
        <v>5</v>
      </c>
      <c r="B5" s="140" t="s">
        <v>76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4C153ED1-B215-4907-BE7B-15F92E6637CA}"/>
  <mergeCells count="13">
    <mergeCell ref="F3:H3"/>
    <mergeCell ref="F4:H4"/>
    <mergeCell ref="F5:H5"/>
    <mergeCell ref="F6:H6"/>
    <mergeCell ref="N17:S17"/>
    <mergeCell ref="O12:Q12"/>
    <mergeCell ref="R12:S12"/>
    <mergeCell ref="J13:L13"/>
    <mergeCell ref="B4:C4"/>
    <mergeCell ref="B5:C5"/>
    <mergeCell ref="B6:C6"/>
    <mergeCell ref="K6:L6"/>
    <mergeCell ref="O6:P6"/>
  </mergeCells>
  <conditionalFormatting sqref="N17">
    <cfRule type="containsText" dxfId="133" priority="1" operator="containsText" text="Please">
      <formula>NOT(ISERROR(SEARCH("Please",N17)))</formula>
    </cfRule>
  </conditionalFormatting>
  <conditionalFormatting sqref="Y10">
    <cfRule type="cellIs" dxfId="132" priority="2" operator="greaterThan">
      <formula>80</formula>
    </cfRule>
  </conditionalFormatting>
  <dataValidations count="4">
    <dataValidation type="list" allowBlank="1" showInputMessage="1" showErrorMessage="1" sqref="H15:H100 H102:H500" xr:uid="{8C7AD1F7-F9C5-4181-B03C-CE5732D58A40}">
      <formula1>"Administrative service,Direct service,Non-case assigned direct service,Personal Development Hours"</formula1>
    </dataValidation>
    <dataValidation type="list" allowBlank="1" showInputMessage="1" showErrorMessage="1" sqref="F15:F500" xr:uid="{6815721E-CD22-4381-B6B7-49316F4B2ECC}">
      <formula1>"DEL,DEP,TPR"</formula1>
    </dataValidation>
    <dataValidation type="list" allowBlank="1" showInputMessage="1" showErrorMessage="1" sqref="C1:C8 C12:C14" xr:uid="{DE285846-48FC-48E2-B2FF-41337008C164}">
      <formula1>"Multnomah"</formula1>
    </dataValidation>
    <dataValidation type="list" allowBlank="1" showInputMessage="1" showErrorMessage="1" sqref="C15:C1048576" xr:uid="{96212976-21DD-4A79-BF50-9743AB7FDFF1}">
      <formula1>"Benton,Clatsop,Columbia,Coos,Douglas,Lincoln,Linn,Multnomah,Polk,Yamhill"</formula1>
    </dataValidation>
  </dataValidations>
  <pageMargins left="0.7" right="0.7" top="0.75" bottom="0.75" header="0.3" footer="0.3"/>
  <pageSetup scale="44" fitToHeight="0" orientation="landscape" r:id="rId1"/>
  <headerFooter>
    <oddFooter>&amp;LDana Brandon&amp;R&amp;D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3" tint="0.59999389629810485"/>
    <pageSetUpPr fitToPage="1"/>
  </sheetPr>
  <dimension ref="A1:Z500"/>
  <sheetViews>
    <sheetView zoomScaleNormal="100" workbookViewId="0">
      <pane ySplit="14" topLeftCell="A87" activePane="bottomLeft" state="frozen"/>
      <selection activeCell="H39" sqref="H39"/>
      <selection pane="bottomLeft" activeCell="G103" sqref="G103"/>
    </sheetView>
  </sheetViews>
  <sheetFormatPr defaultColWidth="8.85546875" defaultRowHeight="15" x14ac:dyDescent="0.25"/>
  <cols>
    <col min="1" max="1" width="14.5703125" style="10" customWidth="1"/>
    <col min="2" max="2" width="13.425781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Feb26</v>
      </c>
      <c r="S4"/>
      <c r="T4"/>
      <c r="U4"/>
      <c r="V4"/>
    </row>
    <row r="5" spans="1:26" x14ac:dyDescent="0.25">
      <c r="A5" s="56" t="s">
        <v>5</v>
      </c>
      <c r="B5" s="140" t="s">
        <v>77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08495063-2D40-4D5E-8D28-EBE370843CD6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31" priority="1" operator="containsText" text="Please">
      <formula>NOT(ISERROR(SEARCH("Please",N17)))</formula>
    </cfRule>
  </conditionalFormatting>
  <conditionalFormatting sqref="Y10">
    <cfRule type="cellIs" dxfId="130" priority="2" operator="greaterThan">
      <formula>80</formula>
    </cfRule>
  </conditionalFormatting>
  <dataValidations count="4">
    <dataValidation type="list" allowBlank="1" showInputMessage="1" showErrorMessage="1" sqref="F15:F500" xr:uid="{D84DC96C-C051-4C5F-AF39-2C85CE5D3C21}">
      <formula1>"DEL,DEP,TPR"</formula1>
    </dataValidation>
    <dataValidation type="list" allowBlank="1" showInputMessage="1" showErrorMessage="1" sqref="H15:H100 H102:H500" xr:uid="{CABF0CD7-FC8C-404A-813C-5C65E212E0D1}">
      <formula1>"Administrative service,Direct service,Non-case assigned direct service,Personal Development Hours"</formula1>
    </dataValidation>
    <dataValidation type="list" allowBlank="1" showInputMessage="1" showErrorMessage="1" sqref="C1:C8 C12:C14" xr:uid="{04C60810-AB38-4442-9618-DAA4E39E3CF4}">
      <formula1>"Multnomah"</formula1>
    </dataValidation>
    <dataValidation type="list" allowBlank="1" showInputMessage="1" showErrorMessage="1" sqref="C15:C1048576" xr:uid="{1C8CAE90-2D07-4900-808F-217B69AF8266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3" tint="0.59999389629810485"/>
    <pageSetUpPr fitToPage="1"/>
  </sheetPr>
  <dimension ref="A1:Z500"/>
  <sheetViews>
    <sheetView zoomScaleNormal="100" workbookViewId="0">
      <pane ySplit="14" topLeftCell="A99" activePane="bottomLeft" state="frozen"/>
      <selection activeCell="H39" sqref="H39"/>
      <selection pane="bottomLeft" activeCell="I104" sqref="I104"/>
    </sheetView>
  </sheetViews>
  <sheetFormatPr defaultColWidth="8.85546875" defaultRowHeight="15" x14ac:dyDescent="0.25"/>
  <cols>
    <col min="1" max="1" width="14.5703125" style="10" customWidth="1"/>
    <col min="2" max="2" width="13.140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Mar26</v>
      </c>
      <c r="S4"/>
      <c r="T4"/>
      <c r="U4"/>
      <c r="V4"/>
    </row>
    <row r="5" spans="1:26" x14ac:dyDescent="0.25">
      <c r="A5" s="56" t="s">
        <v>5</v>
      </c>
      <c r="B5" s="140" t="s">
        <v>78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B51EE67D-90BB-469C-9105-DCACC66B7448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29" priority="1" operator="containsText" text="Please">
      <formula>NOT(ISERROR(SEARCH("Please",N17)))</formula>
    </cfRule>
  </conditionalFormatting>
  <conditionalFormatting sqref="Y10">
    <cfRule type="cellIs" dxfId="128" priority="2" operator="greaterThan">
      <formula>80</formula>
    </cfRule>
  </conditionalFormatting>
  <dataValidations count="4">
    <dataValidation type="list" allowBlank="1" showInputMessage="1" showErrorMessage="1" sqref="F15:F500" xr:uid="{C08380F4-F0BF-4D08-BB0C-A295E3B3CDC3}">
      <formula1>"DEL,DEP,TPR"</formula1>
    </dataValidation>
    <dataValidation type="list" allowBlank="1" showInputMessage="1" showErrorMessage="1" sqref="H15:H100 H102:H500" xr:uid="{BE2C7820-3685-40D5-AE76-D9BC9904F294}">
      <formula1>"Administrative service,Direct service,Non-case assigned direct service,Personal Development Hours"</formula1>
    </dataValidation>
    <dataValidation type="list" allowBlank="1" showInputMessage="1" showErrorMessage="1" sqref="C1:C8 C12:C14" xr:uid="{63EC93A5-7CE2-481A-A799-6F519C4A3CAC}">
      <formula1>"Multnomah"</formula1>
    </dataValidation>
    <dataValidation type="list" allowBlank="1" showInputMessage="1" showErrorMessage="1" sqref="C15:C1048576" xr:uid="{44165310-8E60-458B-A6B2-CAF0EC0DC7FA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3" tint="0.59999389629810485"/>
    <pageSetUpPr fitToPage="1"/>
  </sheetPr>
  <dimension ref="A1:Z500"/>
  <sheetViews>
    <sheetView zoomScaleNormal="100" workbookViewId="0">
      <pane ySplit="14" topLeftCell="A96" activePane="bottomLeft" state="frozen"/>
      <selection activeCell="H39" sqref="H39"/>
      <selection pane="bottomLeft" activeCell="I100" sqref="I100:I102"/>
    </sheetView>
  </sheetViews>
  <sheetFormatPr defaultColWidth="8.85546875" defaultRowHeight="15" x14ac:dyDescent="0.25"/>
  <cols>
    <col min="1" max="1" width="14.5703125" style="10" customWidth="1"/>
    <col min="2" max="2" width="13.28515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Apr26</v>
      </c>
      <c r="S4"/>
      <c r="T4"/>
      <c r="U4"/>
      <c r="V4"/>
    </row>
    <row r="5" spans="1:26" x14ac:dyDescent="0.25">
      <c r="A5" s="56" t="s">
        <v>5</v>
      </c>
      <c r="B5" s="140" t="s">
        <v>106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69774B4B-3CE3-4C00-90E8-6568E1FBC7E5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27" priority="1" operator="containsText" text="Please">
      <formula>NOT(ISERROR(SEARCH("Please",N17)))</formula>
    </cfRule>
  </conditionalFormatting>
  <conditionalFormatting sqref="Y10">
    <cfRule type="cellIs" dxfId="126" priority="2" operator="greaterThan">
      <formula>80</formula>
    </cfRule>
  </conditionalFormatting>
  <dataValidations count="4">
    <dataValidation type="list" allowBlank="1" showInputMessage="1" showErrorMessage="1" sqref="F15:F500" xr:uid="{1EBEEE5A-9FCD-4E9A-AF0F-706405975257}">
      <formula1>"DEL,DEP,TPR"</formula1>
    </dataValidation>
    <dataValidation type="list" allowBlank="1" showInputMessage="1" showErrorMessage="1" sqref="H15:H100 H102:H500" xr:uid="{BFDAC7D3-317C-4D64-82D2-1A0BCB8B4BC5}">
      <formula1>"Administrative service,Direct service,Non-case assigned direct service,Personal Development Hours"</formula1>
    </dataValidation>
    <dataValidation type="list" allowBlank="1" showInputMessage="1" showErrorMessage="1" sqref="C1:C8 C12:C14" xr:uid="{C0CAFA9A-BF96-4AB3-A48C-3C0582F44464}">
      <formula1>"Multnomah"</formula1>
    </dataValidation>
    <dataValidation type="list" allowBlank="1" showInputMessage="1" showErrorMessage="1" sqref="C15:C1048576" xr:uid="{30C597CD-55A9-4543-8BD0-B72F9B5A2AB4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3" tint="0.59999389629810485"/>
    <pageSetUpPr fitToPage="1"/>
  </sheetPr>
  <dimension ref="A1:Z500"/>
  <sheetViews>
    <sheetView zoomScaleNormal="100" workbookViewId="0">
      <pane ySplit="14" topLeftCell="A93" activePane="bottomLeft" state="frozen"/>
      <selection activeCell="H39" sqref="H39"/>
      <selection pane="bottomLeft" activeCell="I106" sqref="I106"/>
    </sheetView>
  </sheetViews>
  <sheetFormatPr defaultColWidth="8.85546875" defaultRowHeight="15" x14ac:dyDescent="0.25"/>
  <cols>
    <col min="1" max="1" width="14.5703125" style="10" customWidth="1"/>
    <col min="2" max="2" width="13.28515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May26</v>
      </c>
      <c r="S4"/>
      <c r="T4"/>
      <c r="U4"/>
      <c r="V4"/>
    </row>
    <row r="5" spans="1:26" x14ac:dyDescent="0.25">
      <c r="A5" s="56" t="s">
        <v>5</v>
      </c>
      <c r="B5" s="140" t="s">
        <v>79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8B7E8CDA-EC09-46F8-BACC-A735FD10F767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25" priority="1" operator="containsText" text="Please">
      <formula>NOT(ISERROR(SEARCH("Please",N17)))</formula>
    </cfRule>
  </conditionalFormatting>
  <conditionalFormatting sqref="Y10">
    <cfRule type="cellIs" dxfId="124" priority="2" operator="greaterThan">
      <formula>80</formula>
    </cfRule>
  </conditionalFormatting>
  <dataValidations count="4">
    <dataValidation type="list" allowBlank="1" showInputMessage="1" showErrorMessage="1" sqref="F15:F500" xr:uid="{4ABC1E7C-8E77-4974-9A31-F1F984F136C6}">
      <formula1>"DEL,DEP,TPR"</formula1>
    </dataValidation>
    <dataValidation type="list" allowBlank="1" showInputMessage="1" showErrorMessage="1" sqref="H15:H100 H102:H500" xr:uid="{139818BA-3A31-4E29-95CE-7678BCE4E334}">
      <formula1>"Administrative service,Direct service,Non-case assigned direct service,Personal Development Hours"</formula1>
    </dataValidation>
    <dataValidation type="list" allowBlank="1" showInputMessage="1" showErrorMessage="1" sqref="C1:C8 C12:C14" xr:uid="{9265C1B6-FF13-42DC-969A-5FE75DBF07D2}">
      <formula1>"Multnomah"</formula1>
    </dataValidation>
    <dataValidation type="list" allowBlank="1" showInputMessage="1" showErrorMessage="1" sqref="C15:C1048576" xr:uid="{031A3B26-3AF0-4954-8F58-058F0B83FA7E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3" tint="0.59999389629810485"/>
    <pageSetUpPr fitToPage="1"/>
  </sheetPr>
  <dimension ref="A1:Z500"/>
  <sheetViews>
    <sheetView zoomScaleNormal="100" workbookViewId="0">
      <pane ySplit="14" topLeftCell="A99" activePane="bottomLeft" state="frozen"/>
      <selection activeCell="H39" sqref="H39"/>
      <selection pane="bottomLeft" activeCell="I100" sqref="I100"/>
    </sheetView>
  </sheetViews>
  <sheetFormatPr defaultColWidth="8.85546875" defaultRowHeight="15" x14ac:dyDescent="0.25"/>
  <cols>
    <col min="1" max="1" width="14.5703125" style="10" customWidth="1"/>
    <col min="2" max="2" width="13.28515625" style="10" customWidth="1"/>
    <col min="3" max="3" width="14.7109375" style="10" customWidth="1"/>
    <col min="4" max="4" width="15.140625" style="10" customWidth="1"/>
    <col min="5" max="5" width="22" style="10" customWidth="1"/>
    <col min="6" max="6" width="16.85546875" style="10" customWidth="1"/>
    <col min="7" max="7" width="16.42578125" style="10" customWidth="1"/>
    <col min="8" max="8" width="24" style="10" customWidth="1"/>
    <col min="9" max="9" width="38.5703125" style="38" customWidth="1"/>
    <col min="10" max="10" width="13.140625" style="10" customWidth="1"/>
    <col min="11" max="11" width="15.42578125" style="10" customWidth="1"/>
    <col min="12" max="12" width="16.42578125" style="10" customWidth="1"/>
    <col min="13" max="14" width="8.85546875" style="10"/>
    <col min="15" max="15" width="10.5703125" style="10" customWidth="1"/>
    <col min="16" max="16" width="13" style="10" customWidth="1"/>
    <col min="17" max="17" width="14.85546875" style="10" customWidth="1"/>
    <col min="18" max="18" width="13" style="10" customWidth="1"/>
    <col min="19" max="19" width="15.85546875" style="10" customWidth="1"/>
    <col min="20" max="20" width="16.5703125" style="10" customWidth="1"/>
    <col min="21" max="21" width="8.85546875" style="10"/>
    <col min="22" max="22" width="20.85546875" style="10" customWidth="1"/>
    <col min="23" max="23" width="8.85546875" style="10"/>
    <col min="24" max="24" width="23" style="10" customWidth="1"/>
    <col min="25" max="25" width="21.140625" style="10" customWidth="1"/>
    <col min="26" max="16384" width="8.85546875" style="10"/>
  </cols>
  <sheetData>
    <row r="1" spans="1:26" x14ac:dyDescent="0.25">
      <c r="A1" t="s">
        <v>0</v>
      </c>
      <c r="B1"/>
      <c r="C1"/>
      <c r="D1"/>
      <c r="E1"/>
      <c r="F1"/>
      <c r="G1"/>
      <c r="H1"/>
      <c r="I1" s="71"/>
      <c r="J1"/>
      <c r="K1"/>
      <c r="L1"/>
      <c r="M1"/>
      <c r="N1"/>
      <c r="O1"/>
      <c r="P1"/>
      <c r="Q1"/>
      <c r="R1"/>
      <c r="S1"/>
      <c r="T1"/>
      <c r="U1"/>
      <c r="V1"/>
    </row>
    <row r="2" spans="1:26" x14ac:dyDescent="0.25">
      <c r="A2" t="s">
        <v>1</v>
      </c>
      <c r="B2"/>
      <c r="C2"/>
      <c r="D2"/>
      <c r="E2"/>
      <c r="F2"/>
      <c r="G2"/>
      <c r="H2"/>
      <c r="I2" s="71"/>
      <c r="J2"/>
      <c r="K2"/>
      <c r="L2"/>
      <c r="M2"/>
      <c r="N2"/>
      <c r="O2"/>
      <c r="P2"/>
      <c r="Q2"/>
      <c r="R2"/>
      <c r="S2"/>
      <c r="T2"/>
      <c r="U2"/>
      <c r="V2"/>
    </row>
    <row r="3" spans="1:26" x14ac:dyDescent="0.25">
      <c r="A3"/>
      <c r="B3"/>
      <c r="C3"/>
      <c r="D3"/>
      <c r="E3" s="36" t="s">
        <v>70</v>
      </c>
      <c r="F3" s="142">
        <f>Information!D7</f>
        <v>0</v>
      </c>
      <c r="G3" s="142"/>
      <c r="H3" s="143"/>
      <c r="I3" s="39" t="s">
        <v>2</v>
      </c>
      <c r="J3" s="40"/>
      <c r="K3" s="40"/>
      <c r="L3" s="40"/>
      <c r="M3" s="40"/>
      <c r="N3" s="40"/>
      <c r="O3" s="40"/>
      <c r="P3" s="41"/>
      <c r="Q3"/>
      <c r="R3"/>
      <c r="S3"/>
      <c r="T3"/>
      <c r="U3"/>
      <c r="V3"/>
    </row>
    <row r="4" spans="1:26" x14ac:dyDescent="0.25">
      <c r="A4" s="56" t="s">
        <v>3</v>
      </c>
      <c r="B4" s="139">
        <f>Information!D6</f>
        <v>0</v>
      </c>
      <c r="C4" s="139"/>
      <c r="D4"/>
      <c r="E4" s="36" t="s">
        <v>71</v>
      </c>
      <c r="F4" s="144">
        <f>Information!D8</f>
        <v>0</v>
      </c>
      <c r="G4" s="144"/>
      <c r="H4" s="145"/>
      <c r="I4" s="42" t="s">
        <v>4</v>
      </c>
      <c r="J4" s="43"/>
      <c r="K4" s="43"/>
      <c r="L4" s="43"/>
      <c r="M4" s="43"/>
      <c r="N4" s="43"/>
      <c r="O4" s="43"/>
      <c r="P4" s="44"/>
      <c r="Q4"/>
      <c r="R4" s="31" t="str">
        <f>LEFT(B5,3)&amp;RIGHT(B6,2)</f>
        <v>Jun26</v>
      </c>
      <c r="S4"/>
      <c r="T4"/>
      <c r="U4"/>
      <c r="V4"/>
    </row>
    <row r="5" spans="1:26" x14ac:dyDescent="0.25">
      <c r="A5" s="56" t="s">
        <v>5</v>
      </c>
      <c r="B5" s="140" t="s">
        <v>107</v>
      </c>
      <c r="C5" s="140"/>
      <c r="D5"/>
      <c r="E5" s="36" t="s">
        <v>72</v>
      </c>
      <c r="F5" s="142">
        <f>Information!D9</f>
        <v>0</v>
      </c>
      <c r="G5" s="142"/>
      <c r="H5" s="143"/>
      <c r="I5" s="45"/>
      <c r="P5" s="46"/>
      <c r="Q5"/>
      <c r="R5"/>
      <c r="S5"/>
      <c r="T5"/>
      <c r="U5"/>
      <c r="V5"/>
    </row>
    <row r="6" spans="1:26" x14ac:dyDescent="0.25">
      <c r="A6" s="56" t="s">
        <v>6</v>
      </c>
      <c r="B6" s="141">
        <v>2026</v>
      </c>
      <c r="C6" s="141"/>
      <c r="D6"/>
      <c r="E6" s="36" t="s">
        <v>73</v>
      </c>
      <c r="F6" s="146">
        <f>Information!D10</f>
        <v>0</v>
      </c>
      <c r="G6" s="146"/>
      <c r="H6" s="147"/>
      <c r="I6" s="47" t="s">
        <v>7</v>
      </c>
      <c r="J6" s="48"/>
      <c r="K6" s="149"/>
      <c r="L6" s="149"/>
      <c r="M6" s="48"/>
      <c r="N6" s="48" t="s">
        <v>8</v>
      </c>
      <c r="O6" s="150"/>
      <c r="P6" s="151"/>
      <c r="Q6"/>
      <c r="R6"/>
      <c r="S6"/>
      <c r="T6"/>
      <c r="U6"/>
      <c r="V6"/>
    </row>
    <row r="7" spans="1:26" ht="16.5" customHeight="1" x14ac:dyDescent="0.25">
      <c r="A7" s="84"/>
      <c r="B7" s="85"/>
      <c r="C7" s="85"/>
      <c r="D7"/>
      <c r="E7"/>
      <c r="F7"/>
      <c r="G7"/>
      <c r="H7"/>
      <c r="I7" s="71"/>
      <c r="J7"/>
      <c r="K7"/>
      <c r="L7"/>
      <c r="M7"/>
      <c r="N7"/>
      <c r="O7"/>
      <c r="P7"/>
      <c r="Q7"/>
      <c r="R7"/>
      <c r="S7"/>
      <c r="T7"/>
      <c r="U7"/>
      <c r="V7"/>
      <c r="X7" s="49"/>
    </row>
    <row r="8" spans="1:26" ht="59.25" customHeight="1" thickBot="1" x14ac:dyDescent="0.3">
      <c r="A8" s="77"/>
      <c r="B8" s="86" t="s">
        <v>9</v>
      </c>
      <c r="C8" s="59" t="s">
        <v>10</v>
      </c>
      <c r="D8" s="59" t="s">
        <v>11</v>
      </c>
      <c r="E8"/>
      <c r="F8" s="1"/>
      <c r="G8" s="57" t="s">
        <v>12</v>
      </c>
      <c r="H8" s="57" t="s">
        <v>13</v>
      </c>
      <c r="I8" s="57" t="s">
        <v>14</v>
      </c>
      <c r="J8" s="58"/>
      <c r="K8" s="59" t="s">
        <v>119</v>
      </c>
      <c r="L8" s="59" t="s">
        <v>15</v>
      </c>
      <c r="M8"/>
      <c r="N8"/>
      <c r="O8" s="57" t="s">
        <v>16</v>
      </c>
      <c r="P8" s="57" t="s">
        <v>17</v>
      </c>
      <c r="Q8" s="57" t="s">
        <v>18</v>
      </c>
      <c r="R8" s="57"/>
      <c r="S8" s="57" t="s">
        <v>19</v>
      </c>
      <c r="T8" s="57" t="s">
        <v>163</v>
      </c>
      <c r="U8" s="80"/>
      <c r="V8" s="87"/>
      <c r="W8" s="52"/>
      <c r="X8" s="51"/>
      <c r="Y8" s="51"/>
      <c r="Z8" s="51"/>
    </row>
    <row r="9" spans="1:26" s="49" customFormat="1" ht="51.75" customHeight="1" thickBot="1" x14ac:dyDescent="0.3">
      <c r="A9" s="81" t="s">
        <v>20</v>
      </c>
      <c r="B9" s="11">
        <v>0</v>
      </c>
      <c r="C9" s="11">
        <v>0</v>
      </c>
      <c r="D9" s="11">
        <v>0</v>
      </c>
      <c r="E9" s="4"/>
      <c r="F9" s="60" t="s">
        <v>21</v>
      </c>
      <c r="G9" s="61">
        <f>COUNTIF(H15:H500,"Direct Service")</f>
        <v>0</v>
      </c>
      <c r="H9" s="61">
        <f>COUNTIF(H15:H500,"Non-Case Assigned Direct Service")</f>
        <v>0</v>
      </c>
      <c r="I9" s="61">
        <f>COUNTIF(H15:H500,"Administrative Service")</f>
        <v>0</v>
      </c>
      <c r="J9" s="62"/>
      <c r="K9" s="61">
        <f>COUNTIF(H15:H500,"Personal Development Hours")</f>
        <v>0</v>
      </c>
      <c r="L9" s="63">
        <f>SUM(L15:L500)</f>
        <v>0</v>
      </c>
      <c r="M9" s="4"/>
      <c r="N9" s="4"/>
      <c r="O9" s="64">
        <f>Information!D18</f>
        <v>51.27</v>
      </c>
      <c r="P9" s="64">
        <f>Information!D18</f>
        <v>51.27</v>
      </c>
      <c r="Q9" s="64">
        <f>Information!D18</f>
        <v>51.27</v>
      </c>
      <c r="R9" s="64"/>
      <c r="S9" s="65">
        <f>Information!D16</f>
        <v>0.7</v>
      </c>
      <c r="T9" s="64">
        <f>Information!D18</f>
        <v>51.27</v>
      </c>
      <c r="U9" s="4"/>
      <c r="V9" s="78"/>
      <c r="W9" s="52"/>
      <c r="X9" s="51"/>
      <c r="Y9" s="51"/>
    </row>
    <row r="10" spans="1:26" s="49" customFormat="1" ht="48" customHeight="1" thickBot="1" x14ac:dyDescent="0.3">
      <c r="A10" s="82" t="s">
        <v>22</v>
      </c>
      <c r="B10" s="12">
        <v>0</v>
      </c>
      <c r="C10" s="12">
        <v>0</v>
      </c>
      <c r="D10" s="12">
        <v>0</v>
      </c>
      <c r="E10" s="4"/>
      <c r="F10" s="66" t="s">
        <v>23</v>
      </c>
      <c r="G10" s="61">
        <f>SUMIF(H15:H500,"Direct Service",G15:G500)</f>
        <v>0</v>
      </c>
      <c r="H10" s="61">
        <f>SUMIF(H15:H500,"Non-Case Assigned Direct Service",G15:G500)</f>
        <v>0</v>
      </c>
      <c r="I10" s="61">
        <f>SUMIF(H15:H500,"Administrative Service",G15:G500)</f>
        <v>0</v>
      </c>
      <c r="J10" s="67"/>
      <c r="K10" s="68">
        <f>SUMIF(H15:H500,"Personal Development Hours",G15:G500)</f>
        <v>0</v>
      </c>
      <c r="L10" s="69" t="str">
        <f>"Total Hours" &amp; " " &amp; SUM(G10:K10)</f>
        <v>Total Hours 0</v>
      </c>
      <c r="M10" s="4"/>
      <c r="N10" s="4"/>
      <c r="O10" s="64">
        <f>O9*G10</f>
        <v>0</v>
      </c>
      <c r="P10" s="64">
        <f>P9*H10</f>
        <v>0</v>
      </c>
      <c r="Q10" s="64">
        <f>Q9*I10</f>
        <v>0</v>
      </c>
      <c r="R10" s="64"/>
      <c r="S10" s="64">
        <f>S9*L9</f>
        <v>0</v>
      </c>
      <c r="T10" s="64">
        <f>T9*K10</f>
        <v>0</v>
      </c>
      <c r="U10" s="4"/>
      <c r="V10" s="79"/>
      <c r="W10" s="53"/>
      <c r="X10" s="53"/>
      <c r="Y10" s="53"/>
    </row>
    <row r="11" spans="1:26" s="49" customFormat="1" ht="17.25" customHeight="1" x14ac:dyDescent="0.25">
      <c r="A11" s="83" t="s">
        <v>24</v>
      </c>
      <c r="B11" s="13">
        <v>0</v>
      </c>
      <c r="C11" s="13">
        <v>0</v>
      </c>
      <c r="D11" s="13">
        <v>0</v>
      </c>
      <c r="E11" s="4"/>
      <c r="F11" s="4"/>
      <c r="G11" s="4"/>
      <c r="H11" s="4"/>
      <c r="I11" s="4"/>
      <c r="J11" s="4"/>
      <c r="K11" s="4"/>
      <c r="L11" s="80"/>
      <c r="M11" s="4"/>
      <c r="N11" s="4"/>
      <c r="O11" s="4"/>
      <c r="P11" s="4"/>
      <c r="Q11" s="4"/>
      <c r="R11" s="4"/>
      <c r="S11" s="4"/>
      <c r="T11" s="4"/>
      <c r="U11" s="4"/>
      <c r="V11" s="4"/>
    </row>
    <row r="12" spans="1:26" ht="21" customHeight="1" thickBot="1" x14ac:dyDescent="0.3">
      <c r="A12" s="70"/>
      <c r="B12"/>
      <c r="C12"/>
      <c r="D12"/>
      <c r="E12"/>
      <c r="F12"/>
      <c r="G12"/>
      <c r="H12"/>
      <c r="I12" s="71"/>
      <c r="J12"/>
      <c r="K12"/>
      <c r="L12"/>
      <c r="M12"/>
      <c r="N12"/>
      <c r="O12" s="152" t="s">
        <v>25</v>
      </c>
      <c r="P12" s="152"/>
      <c r="Q12" s="152"/>
      <c r="R12" s="153">
        <f>SUM(O10+P10+Q10+R10+S10+T10)</f>
        <v>0</v>
      </c>
      <c r="S12" s="153"/>
      <c r="T12"/>
      <c r="U12"/>
      <c r="V12"/>
    </row>
    <row r="13" spans="1:26" ht="26.25" customHeight="1" thickBot="1" x14ac:dyDescent="0.3">
      <c r="A13" t="s">
        <v>58</v>
      </c>
      <c r="B13"/>
      <c r="C13"/>
      <c r="D13"/>
      <c r="E13"/>
      <c r="F13"/>
      <c r="G13"/>
      <c r="H13"/>
      <c r="I13" s="71"/>
      <c r="J13" s="154" t="s">
        <v>26</v>
      </c>
      <c r="K13" s="155"/>
      <c r="L13" s="156"/>
      <c r="M13"/>
      <c r="N13"/>
      <c r="O13"/>
      <c r="P13"/>
      <c r="Q13"/>
      <c r="R13"/>
      <c r="S13"/>
      <c r="T13"/>
      <c r="U13"/>
      <c r="V13"/>
    </row>
    <row r="14" spans="1:26" s="50" customFormat="1" ht="30" x14ac:dyDescent="0.25">
      <c r="A14" s="72" t="s">
        <v>27</v>
      </c>
      <c r="B14" s="73" t="s">
        <v>28</v>
      </c>
      <c r="C14" s="74" t="s">
        <v>29</v>
      </c>
      <c r="D14" s="73" t="s">
        <v>30</v>
      </c>
      <c r="E14" s="73" t="s">
        <v>31</v>
      </c>
      <c r="F14" s="74" t="s">
        <v>32</v>
      </c>
      <c r="G14" s="73" t="s">
        <v>33</v>
      </c>
      <c r="H14" s="74" t="s">
        <v>34</v>
      </c>
      <c r="I14" s="75" t="s">
        <v>35</v>
      </c>
      <c r="J14" s="73" t="s">
        <v>36</v>
      </c>
      <c r="K14" s="73" t="s">
        <v>37</v>
      </c>
      <c r="L14" s="76" t="s">
        <v>38</v>
      </c>
      <c r="M14" s="77"/>
      <c r="N14" s="77"/>
      <c r="O14" s="77"/>
      <c r="P14" s="77"/>
      <c r="Q14" s="77"/>
      <c r="R14" s="77"/>
      <c r="S14" s="77"/>
      <c r="T14" s="77"/>
      <c r="U14" s="77"/>
      <c r="V14" s="77"/>
    </row>
    <row r="15" spans="1:26" s="49" customFormat="1" x14ac:dyDescent="0.25">
      <c r="A15" s="5"/>
      <c r="B15" s="2"/>
      <c r="C15" s="2"/>
      <c r="D15" s="2"/>
      <c r="E15" s="2"/>
      <c r="F15" s="2"/>
      <c r="G15" s="6"/>
      <c r="H15" s="2"/>
      <c r="I15" s="7"/>
      <c r="J15" s="2"/>
      <c r="K15" s="2"/>
      <c r="L15" s="2"/>
    </row>
    <row r="16" spans="1:26" s="49" customFormat="1" x14ac:dyDescent="0.25">
      <c r="A16" s="5"/>
      <c r="B16" s="2"/>
      <c r="C16" s="2"/>
      <c r="D16" s="2"/>
      <c r="E16" s="2"/>
      <c r="F16" s="2"/>
      <c r="G16" s="6"/>
      <c r="H16" s="2"/>
      <c r="I16" s="7"/>
      <c r="J16" s="2"/>
      <c r="K16" s="2"/>
      <c r="L16" s="2"/>
    </row>
    <row r="17" spans="1:19" s="49" customFormat="1" x14ac:dyDescent="0.25">
      <c r="A17" s="5"/>
      <c r="B17" s="2"/>
      <c r="C17" s="2"/>
      <c r="D17" s="2"/>
      <c r="E17" s="2"/>
      <c r="F17" s="2"/>
      <c r="G17" s="6"/>
      <c r="H17" s="2"/>
      <c r="I17" s="7"/>
      <c r="J17" s="2"/>
      <c r="K17" s="2"/>
      <c r="L17" s="2"/>
      <c r="N17" s="148" t="str">
        <f>IF(R4=Invoice!PaymentMonth,"","Please Change Invoice Sheet Month to Current Month")</f>
        <v>Please Change Invoice Sheet Month to Current Month</v>
      </c>
      <c r="O17" s="148"/>
      <c r="P17" s="148"/>
      <c r="Q17" s="148"/>
      <c r="R17" s="148"/>
      <c r="S17" s="148"/>
    </row>
    <row r="18" spans="1:19" s="49" customFormat="1" x14ac:dyDescent="0.25">
      <c r="A18" s="5"/>
      <c r="B18" s="2"/>
      <c r="C18" s="2"/>
      <c r="D18" s="2"/>
      <c r="E18" s="2"/>
      <c r="F18" s="2"/>
      <c r="G18" s="6"/>
      <c r="H18" s="2"/>
      <c r="I18" s="7"/>
      <c r="J18" s="2"/>
      <c r="K18" s="2"/>
      <c r="L18" s="2"/>
    </row>
    <row r="19" spans="1:19" s="49" customFormat="1" x14ac:dyDescent="0.25">
      <c r="A19" s="5"/>
      <c r="B19" s="2"/>
      <c r="C19" s="2"/>
      <c r="D19" s="2"/>
      <c r="E19" s="2"/>
      <c r="F19" s="2"/>
      <c r="G19" s="6"/>
      <c r="H19" s="2"/>
      <c r="I19" s="7"/>
      <c r="J19" s="2"/>
      <c r="K19" s="2"/>
      <c r="L19" s="2"/>
    </row>
    <row r="20" spans="1:19" s="49" customFormat="1" x14ac:dyDescent="0.25">
      <c r="A20" s="5"/>
      <c r="B20" s="2"/>
      <c r="C20" s="2"/>
      <c r="D20" s="2"/>
      <c r="E20" s="2"/>
      <c r="F20" s="2"/>
      <c r="G20" s="6"/>
      <c r="H20" s="2"/>
      <c r="I20" s="7"/>
      <c r="J20" s="2"/>
      <c r="K20" s="2"/>
      <c r="L20" s="2"/>
    </row>
    <row r="21" spans="1:19" s="49" customFormat="1" x14ac:dyDescent="0.25">
      <c r="A21" s="5"/>
      <c r="B21" s="2"/>
      <c r="C21" s="2"/>
      <c r="D21" s="2"/>
      <c r="E21" s="2"/>
      <c r="F21" s="2"/>
      <c r="G21" s="6"/>
      <c r="H21" s="2"/>
      <c r="I21" s="7"/>
      <c r="J21" s="2"/>
      <c r="K21" s="2"/>
      <c r="L21" s="2"/>
    </row>
    <row r="22" spans="1:19" s="49" customFormat="1" x14ac:dyDescent="0.25">
      <c r="A22" s="5"/>
      <c r="B22" s="2"/>
      <c r="C22" s="2"/>
      <c r="D22" s="2"/>
      <c r="E22" s="2"/>
      <c r="F22" s="2"/>
      <c r="G22" s="6"/>
      <c r="H22" s="2"/>
      <c r="I22" s="7"/>
      <c r="J22" s="2"/>
      <c r="K22" s="2"/>
      <c r="L22" s="2"/>
    </row>
    <row r="23" spans="1:19" s="49" customFormat="1" x14ac:dyDescent="0.25">
      <c r="A23" s="5"/>
      <c r="B23" s="2"/>
      <c r="C23" s="2"/>
      <c r="D23" s="2"/>
      <c r="E23" s="2"/>
      <c r="F23" s="2"/>
      <c r="G23" s="6"/>
      <c r="H23" s="2"/>
      <c r="I23" s="7"/>
      <c r="J23" s="2"/>
      <c r="K23" s="2"/>
      <c r="L23" s="2"/>
    </row>
    <row r="24" spans="1:19" s="49" customFormat="1" x14ac:dyDescent="0.25">
      <c r="A24" s="5"/>
      <c r="B24" s="2"/>
      <c r="C24" s="2"/>
      <c r="D24" s="2"/>
      <c r="E24" s="2"/>
      <c r="F24" s="2"/>
      <c r="G24" s="6"/>
      <c r="H24" s="2"/>
      <c r="I24" s="7"/>
      <c r="J24" s="2"/>
      <c r="K24" s="2"/>
      <c r="L24" s="2"/>
    </row>
    <row r="25" spans="1:19" s="49" customFormat="1" x14ac:dyDescent="0.25">
      <c r="A25" s="5"/>
      <c r="B25" s="2"/>
      <c r="C25" s="2"/>
      <c r="D25" s="2"/>
      <c r="E25" s="2"/>
      <c r="F25" s="2"/>
      <c r="G25" s="6"/>
      <c r="H25" s="2"/>
      <c r="I25" s="7"/>
      <c r="J25" s="2"/>
      <c r="K25" s="2"/>
      <c r="L25" s="2"/>
    </row>
    <row r="26" spans="1:19" s="49" customFormat="1" x14ac:dyDescent="0.25">
      <c r="A26" s="5"/>
      <c r="B26" s="2"/>
      <c r="C26" s="2"/>
      <c r="D26" s="2"/>
      <c r="E26" s="2"/>
      <c r="F26" s="2"/>
      <c r="G26" s="6"/>
      <c r="H26" s="2"/>
      <c r="I26" s="7"/>
      <c r="J26" s="2"/>
      <c r="K26" s="2"/>
      <c r="L26" s="2"/>
    </row>
    <row r="27" spans="1:19" s="49" customFormat="1" x14ac:dyDescent="0.25">
      <c r="A27" s="5"/>
      <c r="B27" s="2"/>
      <c r="C27" s="2"/>
      <c r="D27" s="2"/>
      <c r="E27" s="2"/>
      <c r="F27" s="2"/>
      <c r="G27" s="6"/>
      <c r="H27" s="2"/>
      <c r="I27" s="7"/>
      <c r="J27" s="5"/>
      <c r="K27" s="5"/>
      <c r="L27" s="2"/>
    </row>
    <row r="28" spans="1:19" s="49" customFormat="1" x14ac:dyDescent="0.25">
      <c r="A28" s="5"/>
      <c r="B28" s="2"/>
      <c r="C28" s="2"/>
      <c r="D28" s="2"/>
      <c r="E28" s="2"/>
      <c r="F28" s="2"/>
      <c r="G28" s="6"/>
      <c r="H28" s="2"/>
      <c r="I28" s="7"/>
      <c r="J28" s="2"/>
      <c r="K28" s="2"/>
      <c r="L28" s="2"/>
    </row>
    <row r="29" spans="1:19" s="49" customFormat="1" x14ac:dyDescent="0.25">
      <c r="A29" s="5"/>
      <c r="B29" s="2"/>
      <c r="C29" s="2"/>
      <c r="D29" s="2"/>
      <c r="E29" s="2"/>
      <c r="F29" s="2"/>
      <c r="G29" s="6"/>
      <c r="H29" s="2"/>
      <c r="I29" s="7"/>
      <c r="J29" s="2"/>
      <c r="K29" s="2"/>
      <c r="L29" s="2"/>
    </row>
    <row r="30" spans="1:19" s="49" customFormat="1" x14ac:dyDescent="0.25">
      <c r="A30" s="5"/>
      <c r="B30" s="2"/>
      <c r="C30" s="2"/>
      <c r="D30" s="2"/>
      <c r="E30" s="2"/>
      <c r="F30" s="2"/>
      <c r="G30" s="6"/>
      <c r="H30" s="2"/>
      <c r="I30" s="7"/>
      <c r="J30" s="2"/>
      <c r="K30" s="2"/>
      <c r="L30" s="2"/>
    </row>
    <row r="31" spans="1:19" s="49" customFormat="1" x14ac:dyDescent="0.25">
      <c r="A31" s="5"/>
      <c r="B31" s="2"/>
      <c r="C31" s="2"/>
      <c r="D31" s="2"/>
      <c r="E31" s="2"/>
      <c r="F31" s="2"/>
      <c r="G31" s="6"/>
      <c r="H31" s="2"/>
      <c r="I31" s="7"/>
      <c r="J31" s="2"/>
      <c r="K31" s="2"/>
      <c r="L31" s="2"/>
    </row>
    <row r="32" spans="1:19" s="49" customFormat="1" x14ac:dyDescent="0.25">
      <c r="A32" s="5"/>
      <c r="B32" s="2"/>
      <c r="C32" s="2"/>
      <c r="D32" s="2"/>
      <c r="E32" s="2"/>
      <c r="F32" s="2"/>
      <c r="G32" s="6"/>
      <c r="H32" s="2"/>
      <c r="I32" s="7"/>
      <c r="J32" s="2"/>
      <c r="K32" s="2"/>
      <c r="L32" s="2"/>
    </row>
    <row r="33" spans="1:12" s="49" customFormat="1" x14ac:dyDescent="0.25">
      <c r="A33" s="5"/>
      <c r="B33" s="3"/>
      <c r="C33" s="2"/>
      <c r="D33" s="2"/>
      <c r="E33" s="2"/>
      <c r="F33" s="2"/>
      <c r="G33" s="6"/>
      <c r="H33" s="2"/>
      <c r="I33" s="7"/>
      <c r="J33" s="2"/>
      <c r="K33" s="2"/>
      <c r="L33" s="2"/>
    </row>
    <row r="34" spans="1:12" s="49" customFormat="1" x14ac:dyDescent="0.25">
      <c r="A34" s="5"/>
      <c r="B34" s="2"/>
      <c r="C34" s="2"/>
      <c r="D34" s="2"/>
      <c r="E34" s="2"/>
      <c r="F34" s="2"/>
      <c r="G34" s="6"/>
      <c r="H34" s="2"/>
      <c r="I34" s="7"/>
      <c r="J34" s="2"/>
      <c r="K34" s="2"/>
      <c r="L34" s="2"/>
    </row>
    <row r="35" spans="1:12" s="49" customFormat="1" x14ac:dyDescent="0.25">
      <c r="A35" s="5"/>
      <c r="B35" s="2"/>
      <c r="C35" s="2"/>
      <c r="D35" s="2"/>
      <c r="E35" s="2"/>
      <c r="F35" s="2"/>
      <c r="G35" s="6"/>
      <c r="H35" s="2"/>
      <c r="I35" s="7"/>
      <c r="J35" s="2"/>
      <c r="K35" s="2"/>
      <c r="L35" s="2"/>
    </row>
    <row r="36" spans="1:12" s="49" customFormat="1" x14ac:dyDescent="0.25">
      <c r="A36" s="5"/>
      <c r="B36" s="2"/>
      <c r="C36" s="2"/>
      <c r="D36" s="2"/>
      <c r="E36" s="2"/>
      <c r="F36" s="2"/>
      <c r="G36" s="6"/>
      <c r="H36" s="2"/>
      <c r="I36" s="7"/>
      <c r="J36" s="2"/>
      <c r="K36" s="2"/>
      <c r="L36" s="2"/>
    </row>
    <row r="37" spans="1:12" s="49" customFormat="1" x14ac:dyDescent="0.25">
      <c r="A37" s="5"/>
      <c r="B37" s="2"/>
      <c r="C37" s="2"/>
      <c r="D37" s="2"/>
      <c r="E37" s="2"/>
      <c r="F37" s="2"/>
      <c r="G37" s="6"/>
      <c r="H37" s="2"/>
      <c r="I37" s="7"/>
      <c r="J37" s="2"/>
      <c r="K37" s="2"/>
      <c r="L37" s="2"/>
    </row>
    <row r="38" spans="1:12" s="49" customFormat="1" x14ac:dyDescent="0.25">
      <c r="A38" s="5"/>
      <c r="B38" s="2"/>
      <c r="C38" s="2"/>
      <c r="D38" s="2"/>
      <c r="E38" s="2"/>
      <c r="F38" s="2"/>
      <c r="G38" s="6"/>
      <c r="H38" s="2"/>
      <c r="I38" s="7"/>
      <c r="J38" s="2"/>
      <c r="K38" s="2"/>
      <c r="L38" s="2"/>
    </row>
    <row r="39" spans="1:12" s="49" customFormat="1" x14ac:dyDescent="0.25">
      <c r="A39" s="5"/>
      <c r="B39" s="2"/>
      <c r="C39" s="2"/>
      <c r="D39" s="2"/>
      <c r="E39" s="2"/>
      <c r="F39" s="2"/>
      <c r="G39" s="6"/>
      <c r="H39" s="2"/>
      <c r="I39" s="7"/>
      <c r="J39" s="2"/>
      <c r="K39" s="2"/>
      <c r="L39" s="2"/>
    </row>
    <row r="40" spans="1:12" s="49" customFormat="1" x14ac:dyDescent="0.25">
      <c r="A40" s="5"/>
      <c r="B40" s="2"/>
      <c r="C40" s="2"/>
      <c r="D40" s="2"/>
      <c r="E40" s="2"/>
      <c r="F40" s="2"/>
      <c r="G40" s="6"/>
      <c r="H40" s="2"/>
      <c r="I40" s="7"/>
      <c r="J40" s="2"/>
      <c r="K40" s="2"/>
      <c r="L40" s="2"/>
    </row>
    <row r="41" spans="1:12" s="49" customFormat="1" x14ac:dyDescent="0.25">
      <c r="A41" s="5"/>
      <c r="B41" s="2"/>
      <c r="C41" s="2"/>
      <c r="D41" s="2"/>
      <c r="E41" s="2"/>
      <c r="F41" s="2"/>
      <c r="G41" s="6"/>
      <c r="H41" s="2"/>
      <c r="I41" s="7"/>
      <c r="J41" s="2"/>
      <c r="K41" s="2"/>
      <c r="L41" s="2"/>
    </row>
    <row r="42" spans="1:12" s="49" customFormat="1" x14ac:dyDescent="0.25">
      <c r="A42" s="5"/>
      <c r="B42" s="2"/>
      <c r="C42" s="2"/>
      <c r="D42" s="2"/>
      <c r="E42" s="2"/>
      <c r="F42" s="2"/>
      <c r="G42" s="6"/>
      <c r="H42" s="2"/>
      <c r="I42" s="7"/>
      <c r="J42" s="2"/>
      <c r="K42" s="2"/>
      <c r="L42" s="2"/>
    </row>
    <row r="43" spans="1:12" s="49" customFormat="1" x14ac:dyDescent="0.25">
      <c r="A43" s="5"/>
      <c r="B43" s="2"/>
      <c r="C43" s="2"/>
      <c r="D43" s="2"/>
      <c r="E43" s="2"/>
      <c r="F43" s="2"/>
      <c r="G43" s="6"/>
      <c r="H43" s="2"/>
      <c r="I43" s="7"/>
      <c r="J43" s="2"/>
      <c r="K43" s="2"/>
      <c r="L43" s="15"/>
    </row>
    <row r="44" spans="1:12" s="49" customFormat="1" x14ac:dyDescent="0.25">
      <c r="A44" s="5"/>
      <c r="B44" s="2"/>
      <c r="C44" s="2"/>
      <c r="D44" s="2"/>
      <c r="E44" s="2"/>
      <c r="F44" s="2"/>
      <c r="G44" s="6"/>
      <c r="H44" s="2"/>
      <c r="I44" s="7"/>
      <c r="J44" s="2"/>
      <c r="K44" s="2"/>
      <c r="L44" s="2"/>
    </row>
    <row r="45" spans="1:12" s="49" customFormat="1" x14ac:dyDescent="0.25">
      <c r="A45" s="5"/>
      <c r="B45" s="2"/>
      <c r="C45" s="2"/>
      <c r="D45" s="2"/>
      <c r="E45" s="2"/>
      <c r="F45" s="2"/>
      <c r="G45" s="6"/>
      <c r="H45" s="2"/>
      <c r="I45" s="7"/>
      <c r="J45" s="2"/>
      <c r="K45" s="2"/>
      <c r="L45" s="2"/>
    </row>
    <row r="46" spans="1:12" s="49" customFormat="1" x14ac:dyDescent="0.25">
      <c r="A46" s="5"/>
      <c r="B46" s="2"/>
      <c r="C46" s="2"/>
      <c r="D46" s="2"/>
      <c r="E46" s="2"/>
      <c r="F46" s="2"/>
      <c r="G46" s="6"/>
      <c r="H46" s="2"/>
      <c r="I46" s="7"/>
      <c r="J46" s="2"/>
      <c r="K46" s="2"/>
      <c r="L46" s="2"/>
    </row>
    <row r="47" spans="1:12" s="49" customFormat="1" x14ac:dyDescent="0.25">
      <c r="A47" s="5"/>
      <c r="B47" s="2"/>
      <c r="C47" s="2"/>
      <c r="D47" s="2"/>
      <c r="E47" s="2"/>
      <c r="F47" s="2"/>
      <c r="G47" s="6"/>
      <c r="H47" s="2"/>
      <c r="I47" s="7"/>
      <c r="J47" s="2"/>
      <c r="K47" s="2"/>
      <c r="L47" s="2"/>
    </row>
    <row r="48" spans="1:12" s="49" customFormat="1" x14ac:dyDescent="0.25">
      <c r="A48" s="5"/>
      <c r="B48" s="2"/>
      <c r="C48" s="2"/>
      <c r="D48" s="2"/>
      <c r="E48" s="2"/>
      <c r="F48" s="2"/>
      <c r="G48" s="6"/>
      <c r="H48" s="2"/>
      <c r="I48" s="7"/>
      <c r="J48" s="2"/>
      <c r="K48" s="2"/>
      <c r="L48" s="2"/>
    </row>
    <row r="49" spans="1:12" s="49" customFormat="1" x14ac:dyDescent="0.25">
      <c r="A49" s="5"/>
      <c r="B49" s="2"/>
      <c r="C49" s="2"/>
      <c r="D49" s="2"/>
      <c r="E49" s="2"/>
      <c r="F49" s="2"/>
      <c r="G49" s="6"/>
      <c r="H49" s="2"/>
      <c r="I49" s="7"/>
      <c r="J49" s="2"/>
      <c r="K49" s="2"/>
      <c r="L49" s="2"/>
    </row>
    <row r="50" spans="1:12" s="49" customFormat="1" x14ac:dyDescent="0.25">
      <c r="A50" s="5"/>
      <c r="B50" s="2"/>
      <c r="C50" s="2"/>
      <c r="D50" s="2"/>
      <c r="E50" s="2"/>
      <c r="F50" s="2"/>
      <c r="G50" s="6"/>
      <c r="H50" s="2"/>
      <c r="I50" s="7"/>
      <c r="J50" s="2"/>
      <c r="K50" s="2"/>
      <c r="L50" s="2"/>
    </row>
    <row r="51" spans="1:12" s="49" customFormat="1" x14ac:dyDescent="0.25">
      <c r="A51" s="5"/>
      <c r="B51" s="2"/>
      <c r="C51" s="2"/>
      <c r="D51" s="2"/>
      <c r="E51" s="2"/>
      <c r="F51" s="2"/>
      <c r="G51" s="6"/>
      <c r="H51" s="2"/>
      <c r="I51" s="7"/>
      <c r="J51" s="2"/>
      <c r="K51" s="2"/>
      <c r="L51" s="2"/>
    </row>
    <row r="52" spans="1:12" s="49" customFormat="1" x14ac:dyDescent="0.25">
      <c r="A52" s="5"/>
      <c r="B52" s="2"/>
      <c r="C52" s="2"/>
      <c r="D52" s="2"/>
      <c r="E52" s="2"/>
      <c r="F52" s="2"/>
      <c r="G52" s="6"/>
      <c r="H52" s="2"/>
      <c r="I52" s="7"/>
      <c r="J52" s="2"/>
      <c r="K52" s="2"/>
      <c r="L52" s="2"/>
    </row>
    <row r="53" spans="1:12" s="49" customFormat="1" x14ac:dyDescent="0.25">
      <c r="A53" s="5"/>
      <c r="B53" s="2"/>
      <c r="C53" s="2"/>
      <c r="D53" s="2"/>
      <c r="E53" s="2"/>
      <c r="F53" s="2"/>
      <c r="G53" s="6"/>
      <c r="H53" s="2"/>
      <c r="I53" s="7"/>
      <c r="J53" s="2"/>
      <c r="K53" s="2"/>
      <c r="L53" s="2"/>
    </row>
    <row r="54" spans="1:12" s="49" customFormat="1" x14ac:dyDescent="0.25">
      <c r="A54" s="5"/>
      <c r="B54" s="2"/>
      <c r="C54" s="2"/>
      <c r="D54" s="2"/>
      <c r="E54" s="2"/>
      <c r="F54" s="2"/>
      <c r="G54" s="6"/>
      <c r="H54" s="2"/>
      <c r="I54" s="7"/>
      <c r="J54" s="2"/>
      <c r="K54" s="2"/>
      <c r="L54" s="2"/>
    </row>
    <row r="55" spans="1:12" s="49" customFormat="1" x14ac:dyDescent="0.25">
      <c r="A55" s="5"/>
      <c r="B55" s="2"/>
      <c r="C55" s="2"/>
      <c r="D55" s="2"/>
      <c r="E55" s="2"/>
      <c r="F55" s="2"/>
      <c r="G55" s="6"/>
      <c r="H55" s="2"/>
      <c r="I55" s="7"/>
      <c r="J55" s="2"/>
      <c r="K55" s="2"/>
      <c r="L55" s="2"/>
    </row>
    <row r="56" spans="1:12" x14ac:dyDescent="0.25">
      <c r="A56" s="5"/>
      <c r="B56" s="2"/>
      <c r="C56" s="2"/>
      <c r="D56" s="2"/>
      <c r="E56" s="2"/>
      <c r="F56" s="2"/>
      <c r="G56" s="6"/>
      <c r="H56" s="2"/>
      <c r="I56" s="7"/>
      <c r="J56" s="2"/>
      <c r="K56" s="2"/>
      <c r="L56" s="2"/>
    </row>
    <row r="57" spans="1:12" x14ac:dyDescent="0.25">
      <c r="A57" s="5"/>
      <c r="B57" s="2"/>
      <c r="C57" s="2"/>
      <c r="D57" s="2"/>
      <c r="E57" s="2"/>
      <c r="F57" s="2"/>
      <c r="G57" s="6"/>
      <c r="H57" s="2"/>
      <c r="I57" s="7"/>
      <c r="J57" s="2"/>
      <c r="K57" s="2"/>
      <c r="L57" s="2"/>
    </row>
    <row r="58" spans="1:12" x14ac:dyDescent="0.25">
      <c r="A58" s="5"/>
      <c r="B58" s="2"/>
      <c r="C58" s="2"/>
      <c r="D58" s="2"/>
      <c r="E58" s="2"/>
      <c r="F58" s="2"/>
      <c r="G58" s="6"/>
      <c r="H58" s="2"/>
      <c r="I58" s="7"/>
      <c r="J58" s="2"/>
      <c r="K58" s="2"/>
      <c r="L58" s="2"/>
    </row>
    <row r="59" spans="1:12" x14ac:dyDescent="0.25">
      <c r="A59" s="5"/>
      <c r="B59" s="2"/>
      <c r="C59" s="2"/>
      <c r="D59" s="2"/>
      <c r="E59" s="2"/>
      <c r="F59" s="2"/>
      <c r="G59" s="6"/>
      <c r="H59" s="2"/>
      <c r="I59" s="7"/>
      <c r="J59" s="2"/>
      <c r="K59" s="2"/>
      <c r="L59" s="2"/>
    </row>
    <row r="60" spans="1:12" x14ac:dyDescent="0.25">
      <c r="A60" s="5"/>
      <c r="B60" s="54"/>
      <c r="C60" s="2"/>
      <c r="D60" s="2"/>
      <c r="E60" s="2"/>
      <c r="F60" s="2"/>
      <c r="G60" s="6"/>
      <c r="H60" s="2"/>
      <c r="I60" s="7"/>
      <c r="J60" s="2"/>
      <c r="K60" s="2"/>
      <c r="L60" s="2"/>
    </row>
    <row r="61" spans="1:12" x14ac:dyDescent="0.25">
      <c r="A61" s="5"/>
      <c r="B61" s="2"/>
      <c r="C61" s="2"/>
      <c r="D61" s="2"/>
      <c r="E61" s="2"/>
      <c r="F61" s="2"/>
      <c r="G61" s="6"/>
      <c r="H61" s="2"/>
      <c r="I61" s="7"/>
      <c r="J61" s="2"/>
      <c r="K61" s="2"/>
      <c r="L61" s="2"/>
    </row>
    <row r="62" spans="1:12" x14ac:dyDescent="0.25">
      <c r="A62" s="5"/>
      <c r="B62" s="2"/>
      <c r="C62" s="2"/>
      <c r="D62" s="2"/>
      <c r="E62" s="2"/>
      <c r="F62" s="2"/>
      <c r="G62" s="6"/>
      <c r="H62" s="2"/>
      <c r="I62" s="7"/>
      <c r="J62" s="2"/>
      <c r="K62" s="2"/>
      <c r="L62" s="2"/>
    </row>
    <row r="63" spans="1:12" x14ac:dyDescent="0.25">
      <c r="A63" s="5"/>
      <c r="B63" s="2"/>
      <c r="C63" s="2"/>
      <c r="D63" s="2"/>
      <c r="E63" s="2"/>
      <c r="F63" s="2"/>
      <c r="G63" s="6"/>
      <c r="H63" s="2"/>
      <c r="I63" s="7"/>
      <c r="J63" s="2"/>
      <c r="K63" s="2"/>
      <c r="L63" s="2"/>
    </row>
    <row r="64" spans="1:12" x14ac:dyDescent="0.25">
      <c r="A64" s="5"/>
      <c r="B64" s="2"/>
      <c r="C64" s="2"/>
      <c r="D64" s="2"/>
      <c r="E64" s="2"/>
      <c r="F64" s="2"/>
      <c r="G64" s="6"/>
      <c r="H64" s="2"/>
      <c r="I64" s="7"/>
      <c r="J64" s="2"/>
      <c r="K64" s="2"/>
      <c r="L64" s="2"/>
    </row>
    <row r="65" spans="1:12" x14ac:dyDescent="0.25">
      <c r="A65" s="5"/>
      <c r="B65" s="2"/>
      <c r="C65" s="2"/>
      <c r="D65" s="2"/>
      <c r="E65" s="2"/>
      <c r="F65" s="2"/>
      <c r="G65" s="6"/>
      <c r="H65" s="2"/>
      <c r="I65" s="7"/>
      <c r="J65" s="2"/>
      <c r="K65" s="2"/>
      <c r="L65" s="2"/>
    </row>
    <row r="66" spans="1:12" x14ac:dyDescent="0.25">
      <c r="A66" s="5"/>
      <c r="B66" s="2"/>
      <c r="C66" s="2"/>
      <c r="D66" s="2"/>
      <c r="E66" s="2"/>
      <c r="F66" s="2"/>
      <c r="G66" s="6"/>
      <c r="H66" s="2"/>
      <c r="I66" s="7"/>
      <c r="J66" s="2"/>
      <c r="K66" s="2"/>
      <c r="L66" s="2"/>
    </row>
    <row r="67" spans="1:12" x14ac:dyDescent="0.25">
      <c r="A67" s="5"/>
      <c r="B67" s="2"/>
      <c r="C67" s="2"/>
      <c r="D67" s="2"/>
      <c r="E67" s="2"/>
      <c r="F67" s="2"/>
      <c r="G67" s="6"/>
      <c r="H67" s="2"/>
      <c r="I67" s="7"/>
      <c r="J67" s="2"/>
      <c r="K67" s="2"/>
      <c r="L67" s="2"/>
    </row>
    <row r="68" spans="1:12" x14ac:dyDescent="0.25">
      <c r="A68" s="5"/>
      <c r="B68" s="3"/>
      <c r="C68" s="2"/>
      <c r="D68" s="2"/>
      <c r="E68" s="2"/>
      <c r="F68" s="2"/>
      <c r="G68" s="6"/>
      <c r="H68" s="2"/>
      <c r="I68" s="7"/>
      <c r="J68" s="2"/>
      <c r="K68" s="2"/>
      <c r="L68" s="2"/>
    </row>
    <row r="69" spans="1:12" x14ac:dyDescent="0.25">
      <c r="A69" s="5"/>
      <c r="B69" s="2"/>
      <c r="C69" s="2"/>
      <c r="D69" s="2"/>
      <c r="E69" s="2"/>
      <c r="F69" s="2"/>
      <c r="G69" s="6"/>
      <c r="H69" s="2"/>
      <c r="I69" s="7"/>
      <c r="J69" s="2"/>
      <c r="K69" s="2"/>
      <c r="L69" s="2"/>
    </row>
    <row r="70" spans="1:12" x14ac:dyDescent="0.25">
      <c r="A70" s="5"/>
      <c r="B70" s="2"/>
      <c r="C70" s="2"/>
      <c r="D70" s="2"/>
      <c r="E70" s="2"/>
      <c r="F70" s="2"/>
      <c r="G70" s="6"/>
      <c r="H70" s="2"/>
      <c r="I70" s="7"/>
      <c r="J70" s="2"/>
      <c r="K70" s="2"/>
      <c r="L70" s="2"/>
    </row>
    <row r="71" spans="1:12" x14ac:dyDescent="0.25">
      <c r="A71" s="5"/>
      <c r="B71" s="2"/>
      <c r="C71" s="2"/>
      <c r="D71" s="2"/>
      <c r="E71" s="2"/>
      <c r="F71" s="2"/>
      <c r="G71" s="6"/>
      <c r="H71" s="2"/>
      <c r="I71" s="7"/>
      <c r="J71" s="2"/>
      <c r="K71" s="2"/>
      <c r="L71" s="2"/>
    </row>
    <row r="72" spans="1:12" x14ac:dyDescent="0.25">
      <c r="A72" s="5"/>
      <c r="B72" s="2"/>
      <c r="C72" s="2"/>
      <c r="D72" s="2"/>
      <c r="E72" s="2"/>
      <c r="F72" s="2"/>
      <c r="G72" s="6"/>
      <c r="H72" s="2"/>
      <c r="I72" s="7"/>
      <c r="J72" s="2"/>
      <c r="K72" s="2"/>
      <c r="L72" s="2"/>
    </row>
    <row r="73" spans="1:12" x14ac:dyDescent="0.25">
      <c r="A73" s="5"/>
      <c r="B73" s="2"/>
      <c r="C73" s="2"/>
      <c r="D73" s="2"/>
      <c r="E73" s="2"/>
      <c r="F73" s="2"/>
      <c r="G73" s="6"/>
      <c r="H73" s="2"/>
      <c r="I73" s="7"/>
      <c r="J73" s="2"/>
      <c r="K73" s="2"/>
      <c r="L73" s="2"/>
    </row>
    <row r="74" spans="1:12" x14ac:dyDescent="0.25">
      <c r="A74" s="5"/>
      <c r="B74" s="3"/>
      <c r="C74" s="2"/>
      <c r="D74" s="2"/>
      <c r="E74" s="2"/>
      <c r="F74" s="2"/>
      <c r="G74" s="6"/>
      <c r="H74" s="2"/>
      <c r="I74" s="7"/>
      <c r="J74" s="2"/>
      <c r="K74" s="2"/>
      <c r="L74" s="2"/>
    </row>
    <row r="75" spans="1:12" x14ac:dyDescent="0.25">
      <c r="A75" s="5"/>
      <c r="B75" s="2"/>
      <c r="C75" s="2"/>
      <c r="D75" s="2"/>
      <c r="E75" s="2"/>
      <c r="F75" s="2"/>
      <c r="G75" s="6"/>
      <c r="H75" s="2"/>
      <c r="I75" s="7"/>
      <c r="J75" s="2"/>
      <c r="K75" s="2"/>
      <c r="L75" s="2"/>
    </row>
    <row r="76" spans="1:12" x14ac:dyDescent="0.25">
      <c r="A76" s="5"/>
      <c r="B76" s="2"/>
      <c r="C76" s="2"/>
      <c r="D76" s="2"/>
      <c r="E76" s="2"/>
      <c r="F76" s="2"/>
      <c r="G76" s="6"/>
      <c r="H76" s="2"/>
      <c r="I76" s="7"/>
      <c r="J76" s="2"/>
      <c r="K76" s="2"/>
      <c r="L76" s="2"/>
    </row>
    <row r="77" spans="1:12" x14ac:dyDescent="0.25">
      <c r="A77" s="5"/>
      <c r="B77" s="2"/>
      <c r="C77" s="2"/>
      <c r="D77" s="2"/>
      <c r="E77" s="2"/>
      <c r="F77" s="2"/>
      <c r="G77" s="6"/>
      <c r="H77" s="2"/>
      <c r="I77" s="7"/>
      <c r="J77" s="2"/>
      <c r="K77" s="2"/>
      <c r="L77" s="2"/>
    </row>
    <row r="78" spans="1:12" x14ac:dyDescent="0.25">
      <c r="A78" s="5"/>
      <c r="B78" s="2"/>
      <c r="C78" s="2"/>
      <c r="D78" s="2"/>
      <c r="E78" s="2"/>
      <c r="F78" s="2"/>
      <c r="G78" s="6"/>
      <c r="H78" s="2"/>
      <c r="I78" s="7"/>
      <c r="J78" s="2"/>
      <c r="K78" s="2"/>
      <c r="L78" s="2"/>
    </row>
    <row r="79" spans="1:12" x14ac:dyDescent="0.25">
      <c r="A79" s="5"/>
      <c r="B79" s="2"/>
      <c r="C79" s="2"/>
      <c r="D79" s="2"/>
      <c r="E79" s="2"/>
      <c r="F79" s="2"/>
      <c r="G79" s="6"/>
      <c r="H79" s="2"/>
      <c r="I79" s="7"/>
      <c r="J79" s="2"/>
      <c r="K79" s="2"/>
      <c r="L79" s="2"/>
    </row>
    <row r="80" spans="1:12" x14ac:dyDescent="0.25">
      <c r="A80" s="5"/>
      <c r="B80" s="2"/>
      <c r="C80" s="2"/>
      <c r="D80" s="2"/>
      <c r="E80" s="2"/>
      <c r="F80" s="2"/>
      <c r="G80" s="6"/>
      <c r="H80" s="2"/>
      <c r="I80" s="7"/>
      <c r="J80" s="2"/>
      <c r="K80" s="2"/>
      <c r="L80" s="2"/>
    </row>
    <row r="81" spans="1:12" x14ac:dyDescent="0.25">
      <c r="A81" s="5"/>
      <c r="B81" s="2"/>
      <c r="C81" s="2"/>
      <c r="D81" s="2"/>
      <c r="E81" s="2"/>
      <c r="F81" s="2"/>
      <c r="G81" s="6"/>
      <c r="H81" s="2"/>
      <c r="I81" s="7"/>
      <c r="J81" s="2"/>
      <c r="K81" s="2"/>
      <c r="L81" s="2"/>
    </row>
    <row r="82" spans="1:12" x14ac:dyDescent="0.25">
      <c r="A82" s="5"/>
      <c r="B82" s="2"/>
      <c r="C82" s="2"/>
      <c r="D82" s="2"/>
      <c r="E82" s="2"/>
      <c r="F82" s="2"/>
      <c r="G82" s="6"/>
      <c r="H82" s="2"/>
      <c r="I82" s="7"/>
      <c r="J82" s="2"/>
      <c r="K82" s="2"/>
      <c r="L82" s="2"/>
    </row>
    <row r="83" spans="1:12" x14ac:dyDescent="0.25">
      <c r="A83" s="5"/>
      <c r="B83" s="2"/>
      <c r="C83" s="2"/>
      <c r="D83" s="2"/>
      <c r="E83" s="2"/>
      <c r="F83" s="2"/>
      <c r="G83" s="6"/>
      <c r="H83" s="2"/>
      <c r="I83" s="7"/>
      <c r="J83" s="2"/>
      <c r="K83" s="2"/>
      <c r="L83" s="2"/>
    </row>
    <row r="84" spans="1:12" x14ac:dyDescent="0.25">
      <c r="A84" s="5"/>
      <c r="B84" s="2"/>
      <c r="C84" s="2"/>
      <c r="D84" s="2"/>
      <c r="E84" s="2"/>
      <c r="F84" s="2"/>
      <c r="G84" s="6"/>
      <c r="H84" s="2"/>
      <c r="I84" s="7"/>
      <c r="J84" s="2"/>
      <c r="K84" s="2"/>
      <c r="L84" s="2"/>
    </row>
    <row r="85" spans="1:12" x14ac:dyDescent="0.25">
      <c r="A85" s="5"/>
      <c r="B85" s="2"/>
      <c r="C85" s="2"/>
      <c r="D85" s="2"/>
      <c r="E85" s="2"/>
      <c r="F85" s="2"/>
      <c r="G85" s="6"/>
      <c r="H85" s="2"/>
      <c r="I85" s="7"/>
      <c r="J85" s="2"/>
      <c r="K85" s="2"/>
      <c r="L85" s="2"/>
    </row>
    <row r="86" spans="1:12" x14ac:dyDescent="0.25">
      <c r="A86" s="5"/>
      <c r="B86" s="2"/>
      <c r="C86" s="2"/>
      <c r="D86" s="2"/>
      <c r="E86" s="2"/>
      <c r="F86" s="2"/>
      <c r="G86" s="6"/>
      <c r="H86" s="2"/>
      <c r="I86" s="7"/>
      <c r="J86" s="2"/>
      <c r="K86" s="2"/>
      <c r="L86" s="2"/>
    </row>
    <row r="87" spans="1:12" x14ac:dyDescent="0.25">
      <c r="A87" s="5"/>
      <c r="B87" s="2"/>
      <c r="C87" s="2"/>
      <c r="D87" s="2"/>
      <c r="E87" s="2"/>
      <c r="F87" s="2"/>
      <c r="G87" s="6"/>
      <c r="H87" s="2"/>
      <c r="I87" s="7"/>
      <c r="J87" s="2"/>
      <c r="K87" s="2"/>
      <c r="L87" s="2"/>
    </row>
    <row r="88" spans="1:12" x14ac:dyDescent="0.25">
      <c r="A88" s="5"/>
      <c r="B88" s="2"/>
      <c r="C88" s="2"/>
      <c r="D88" s="2"/>
      <c r="E88" s="2"/>
      <c r="F88" s="2"/>
      <c r="G88" s="6"/>
      <c r="H88" s="2"/>
      <c r="I88" s="7"/>
      <c r="J88" s="2"/>
      <c r="K88" s="2"/>
      <c r="L88" s="2"/>
    </row>
    <row r="89" spans="1:12" x14ac:dyDescent="0.25">
      <c r="A89" s="5"/>
      <c r="B89" s="2"/>
      <c r="C89" s="2"/>
      <c r="D89" s="2"/>
      <c r="E89" s="2"/>
      <c r="F89" s="2"/>
      <c r="G89" s="6"/>
      <c r="H89" s="2"/>
      <c r="I89" s="7"/>
      <c r="J89" s="2"/>
      <c r="K89" s="2"/>
      <c r="L89" s="2"/>
    </row>
    <row r="90" spans="1:12" x14ac:dyDescent="0.25">
      <c r="A90" s="5"/>
      <c r="B90" s="2"/>
      <c r="C90" s="2"/>
      <c r="D90" s="2"/>
      <c r="E90" s="2"/>
      <c r="F90" s="2"/>
      <c r="G90" s="6"/>
      <c r="H90" s="2"/>
      <c r="I90" s="7"/>
      <c r="J90" s="2"/>
      <c r="K90" s="2"/>
      <c r="L90" s="2"/>
    </row>
    <row r="91" spans="1:12" x14ac:dyDescent="0.25">
      <c r="A91" s="5"/>
      <c r="B91" s="2"/>
      <c r="C91" s="2"/>
      <c r="D91" s="2"/>
      <c r="E91" s="2"/>
      <c r="F91" s="2"/>
      <c r="G91" s="6"/>
      <c r="H91" s="2"/>
      <c r="I91" s="7"/>
      <c r="J91" s="2"/>
      <c r="K91" s="2"/>
      <c r="L91" s="2"/>
    </row>
    <row r="92" spans="1:12" x14ac:dyDescent="0.25">
      <c r="A92" s="5"/>
      <c r="B92" s="2"/>
      <c r="C92" s="2"/>
      <c r="D92" s="2"/>
      <c r="E92" s="2"/>
      <c r="F92" s="2"/>
      <c r="G92" s="6"/>
      <c r="H92" s="2"/>
      <c r="I92" s="7"/>
      <c r="J92" s="2"/>
      <c r="K92" s="2"/>
      <c r="L92" s="2"/>
    </row>
    <row r="93" spans="1:12" x14ac:dyDescent="0.25">
      <c r="A93" s="5"/>
      <c r="B93" s="2"/>
      <c r="C93" s="2"/>
      <c r="D93" s="2"/>
      <c r="E93" s="2"/>
      <c r="F93" s="2"/>
      <c r="G93" s="6"/>
      <c r="H93" s="2"/>
      <c r="I93" s="7"/>
      <c r="J93" s="2"/>
      <c r="K93" s="2"/>
      <c r="L93" s="2"/>
    </row>
    <row r="94" spans="1:12" x14ac:dyDescent="0.25">
      <c r="A94" s="5"/>
      <c r="B94" s="2"/>
      <c r="C94" s="2"/>
      <c r="D94" s="2"/>
      <c r="E94" s="2"/>
      <c r="F94" s="2"/>
      <c r="G94" s="6"/>
      <c r="H94" s="2"/>
      <c r="I94" s="7"/>
      <c r="J94" s="2"/>
      <c r="K94" s="2"/>
      <c r="L94" s="2"/>
    </row>
    <row r="95" spans="1:12" x14ac:dyDescent="0.25">
      <c r="A95" s="5"/>
      <c r="B95" s="2"/>
      <c r="C95" s="2"/>
      <c r="D95" s="2"/>
      <c r="E95" s="2"/>
      <c r="F95" s="2"/>
      <c r="G95" s="6"/>
      <c r="H95" s="2"/>
      <c r="I95" s="7"/>
      <c r="J95" s="2"/>
      <c r="K95" s="2"/>
      <c r="L95" s="2"/>
    </row>
    <row r="96" spans="1:12" x14ac:dyDescent="0.25">
      <c r="A96" s="5"/>
      <c r="B96" s="2"/>
      <c r="C96" s="2"/>
      <c r="D96" s="2"/>
      <c r="E96" s="2"/>
      <c r="F96" s="2"/>
      <c r="G96" s="6"/>
      <c r="H96" s="2"/>
      <c r="I96" s="7"/>
      <c r="J96" s="2"/>
      <c r="K96" s="2"/>
      <c r="L96" s="2"/>
    </row>
    <row r="97" spans="1:12" x14ac:dyDescent="0.25">
      <c r="A97" s="5"/>
      <c r="B97" s="2"/>
      <c r="C97" s="2"/>
      <c r="D97" s="2"/>
      <c r="E97" s="2"/>
      <c r="F97" s="2"/>
      <c r="G97" s="6"/>
      <c r="H97" s="2"/>
      <c r="I97" s="7"/>
      <c r="J97" s="2"/>
      <c r="K97" s="2"/>
      <c r="L97" s="2"/>
    </row>
    <row r="98" spans="1:12" x14ac:dyDescent="0.25">
      <c r="A98" s="5"/>
      <c r="B98" s="2"/>
      <c r="C98" s="2"/>
      <c r="D98" s="2"/>
      <c r="E98" s="2"/>
      <c r="F98" s="2"/>
      <c r="G98" s="6"/>
      <c r="H98" s="2"/>
      <c r="I98" s="7"/>
      <c r="J98" s="2"/>
      <c r="K98" s="2"/>
      <c r="L98" s="2"/>
    </row>
    <row r="99" spans="1:12" x14ac:dyDescent="0.25">
      <c r="A99" s="5"/>
      <c r="B99" s="2"/>
      <c r="C99" s="2"/>
      <c r="D99" s="2"/>
      <c r="E99" s="2"/>
      <c r="F99" s="2"/>
      <c r="G99" s="6"/>
      <c r="H99" s="2"/>
      <c r="I99" s="7"/>
      <c r="J99" s="2"/>
      <c r="K99" s="2"/>
      <c r="L99" s="2"/>
    </row>
    <row r="100" spans="1:12" x14ac:dyDescent="0.25">
      <c r="A100" s="5"/>
      <c r="B100" s="3"/>
      <c r="C100" s="2"/>
      <c r="D100" s="2"/>
      <c r="E100" s="2"/>
      <c r="F100" s="2"/>
      <c r="G100" s="6"/>
      <c r="H100" s="2"/>
      <c r="I100" s="7"/>
      <c r="J100" s="2"/>
      <c r="K100" s="2"/>
      <c r="L100" s="2"/>
    </row>
    <row r="101" spans="1:12" x14ac:dyDescent="0.25">
      <c r="A101" s="5"/>
      <c r="B101" s="2"/>
      <c r="C101" s="2"/>
      <c r="D101" s="2"/>
      <c r="E101" s="2"/>
      <c r="F101" s="2"/>
      <c r="G101" s="6"/>
      <c r="H101" s="2"/>
      <c r="I101" s="7"/>
      <c r="J101" s="2"/>
      <c r="K101" s="2"/>
      <c r="L101" s="2"/>
    </row>
    <row r="102" spans="1:12" x14ac:dyDescent="0.25">
      <c r="A102" s="5"/>
      <c r="B102" s="3"/>
      <c r="C102" s="2"/>
      <c r="D102" s="2"/>
      <c r="E102" s="2"/>
      <c r="F102" s="2"/>
      <c r="G102" s="6"/>
      <c r="H102" s="2"/>
      <c r="I102" s="7"/>
      <c r="J102" s="2"/>
      <c r="K102" s="2"/>
      <c r="L102" s="2"/>
    </row>
    <row r="103" spans="1:12" x14ac:dyDescent="0.25">
      <c r="A103" s="5"/>
      <c r="B103" s="2"/>
      <c r="C103" s="2"/>
      <c r="D103" s="2"/>
      <c r="E103" s="2"/>
      <c r="F103" s="2"/>
      <c r="G103" s="6"/>
      <c r="H103" s="2"/>
      <c r="I103" s="7"/>
      <c r="J103" s="2"/>
      <c r="K103" s="2"/>
      <c r="L103" s="2"/>
    </row>
    <row r="104" spans="1:12" x14ac:dyDescent="0.25">
      <c r="A104" s="5"/>
      <c r="B104" s="2"/>
      <c r="C104" s="2"/>
      <c r="D104" s="2"/>
      <c r="E104" s="2"/>
      <c r="F104" s="2"/>
      <c r="G104" s="6"/>
      <c r="H104" s="2"/>
      <c r="I104" s="7"/>
      <c r="J104" s="2"/>
      <c r="K104" s="2"/>
      <c r="L104" s="2"/>
    </row>
    <row r="105" spans="1:12" x14ac:dyDescent="0.25">
      <c r="A105" s="5"/>
      <c r="B105" s="2"/>
      <c r="C105" s="2"/>
      <c r="D105" s="2"/>
      <c r="E105" s="2"/>
      <c r="F105" s="2"/>
      <c r="G105" s="6"/>
      <c r="H105" s="2"/>
      <c r="I105" s="7"/>
      <c r="J105" s="2"/>
      <c r="K105" s="2"/>
      <c r="L105" s="2"/>
    </row>
    <row r="106" spans="1:12" x14ac:dyDescent="0.25">
      <c r="A106" s="5"/>
      <c r="B106" s="2"/>
      <c r="C106" s="2"/>
      <c r="D106" s="2"/>
      <c r="E106" s="2"/>
      <c r="F106" s="2"/>
      <c r="G106" s="6"/>
      <c r="H106" s="2"/>
      <c r="I106" s="7"/>
      <c r="J106" s="2"/>
      <c r="K106" s="2"/>
      <c r="L106" s="2"/>
    </row>
    <row r="107" spans="1:12" x14ac:dyDescent="0.25">
      <c r="A107" s="5"/>
      <c r="B107" s="2"/>
      <c r="C107" s="2"/>
      <c r="D107" s="2"/>
      <c r="E107" s="2"/>
      <c r="F107" s="2"/>
      <c r="G107" s="6"/>
      <c r="H107" s="2"/>
      <c r="I107" s="7"/>
      <c r="J107" s="2"/>
      <c r="K107" s="2"/>
      <c r="L107" s="2"/>
    </row>
    <row r="108" spans="1:12" x14ac:dyDescent="0.25">
      <c r="A108" s="5"/>
      <c r="B108" s="2"/>
      <c r="C108" s="2"/>
      <c r="D108" s="2"/>
      <c r="E108" s="2"/>
      <c r="F108" s="2"/>
      <c r="G108" s="6"/>
      <c r="H108" s="2"/>
      <c r="I108" s="7"/>
      <c r="J108" s="2"/>
      <c r="K108" s="2"/>
      <c r="L108" s="2"/>
    </row>
    <row r="109" spans="1:12" x14ac:dyDescent="0.25">
      <c r="A109" s="5"/>
      <c r="B109" s="2"/>
      <c r="C109" s="2"/>
      <c r="D109" s="2"/>
      <c r="E109" s="2"/>
      <c r="F109" s="2"/>
      <c r="G109" s="6"/>
      <c r="H109" s="2"/>
      <c r="I109" s="7"/>
      <c r="J109" s="2"/>
      <c r="K109" s="2"/>
      <c r="L109" s="2"/>
    </row>
    <row r="110" spans="1:12" x14ac:dyDescent="0.25">
      <c r="A110" s="5"/>
      <c r="B110" s="2"/>
      <c r="C110" s="2"/>
      <c r="D110" s="2"/>
      <c r="E110" s="2"/>
      <c r="F110" s="2"/>
      <c r="G110" s="6"/>
      <c r="H110" s="2"/>
      <c r="I110" s="7"/>
      <c r="J110" s="2"/>
      <c r="K110" s="2"/>
      <c r="L110" s="2"/>
    </row>
    <row r="111" spans="1:12" x14ac:dyDescent="0.25">
      <c r="A111" s="5"/>
      <c r="B111" s="55"/>
      <c r="C111" s="2"/>
      <c r="D111" s="2"/>
      <c r="E111" s="2"/>
      <c r="F111" s="2"/>
      <c r="G111" s="6"/>
      <c r="H111" s="2"/>
      <c r="I111" s="7"/>
      <c r="J111" s="2"/>
      <c r="K111" s="2"/>
      <c r="L111" s="2"/>
    </row>
    <row r="112" spans="1:12" x14ac:dyDescent="0.25">
      <c r="A112" s="5"/>
      <c r="B112" s="2"/>
      <c r="C112" s="2"/>
      <c r="D112" s="2"/>
      <c r="E112" s="2"/>
      <c r="F112" s="2"/>
      <c r="G112" s="6"/>
      <c r="H112" s="2"/>
      <c r="I112" s="7"/>
      <c r="J112" s="2"/>
      <c r="K112" s="2"/>
      <c r="L112" s="2"/>
    </row>
    <row r="113" spans="1:12" x14ac:dyDescent="0.25">
      <c r="A113" s="5"/>
      <c r="B113" s="2"/>
      <c r="C113" s="2"/>
      <c r="D113" s="2"/>
      <c r="E113" s="2"/>
      <c r="F113" s="2"/>
      <c r="G113" s="6"/>
      <c r="H113" s="2"/>
      <c r="I113" s="7"/>
      <c r="J113" s="2"/>
      <c r="K113" s="2"/>
      <c r="L113" s="2"/>
    </row>
    <row r="114" spans="1:12" x14ac:dyDescent="0.25">
      <c r="A114" s="5"/>
      <c r="B114" s="2"/>
      <c r="C114" s="2"/>
      <c r="D114" s="2"/>
      <c r="E114" s="2"/>
      <c r="F114" s="2"/>
      <c r="G114" s="6"/>
      <c r="H114" s="2"/>
      <c r="I114" s="7"/>
      <c r="J114" s="2"/>
      <c r="K114" s="2"/>
      <c r="L114" s="2"/>
    </row>
    <row r="115" spans="1:12" x14ac:dyDescent="0.25">
      <c r="A115" s="5"/>
      <c r="B115" s="2"/>
      <c r="C115" s="2"/>
      <c r="D115" s="2"/>
      <c r="E115" s="2"/>
      <c r="F115" s="2"/>
      <c r="G115" s="6"/>
      <c r="H115" s="2"/>
      <c r="I115" s="7"/>
      <c r="J115" s="2"/>
      <c r="K115" s="2"/>
      <c r="L115" s="2"/>
    </row>
    <row r="116" spans="1:12" x14ac:dyDescent="0.25">
      <c r="A116" s="5"/>
      <c r="B116" s="2"/>
      <c r="C116" s="2"/>
      <c r="D116" s="2"/>
      <c r="E116" s="2"/>
      <c r="F116" s="2"/>
      <c r="G116" s="6"/>
      <c r="H116" s="2"/>
      <c r="I116" s="7"/>
      <c r="J116" s="2"/>
      <c r="K116" s="2"/>
      <c r="L116" s="2"/>
    </row>
    <row r="117" spans="1:12" x14ac:dyDescent="0.25">
      <c r="A117" s="5"/>
      <c r="B117" s="2"/>
      <c r="C117" s="2"/>
      <c r="D117" s="2"/>
      <c r="E117" s="2"/>
      <c r="F117" s="2"/>
      <c r="G117" s="6"/>
      <c r="H117" s="2"/>
      <c r="I117" s="7"/>
      <c r="J117" s="2"/>
      <c r="K117" s="2"/>
      <c r="L117" s="2"/>
    </row>
    <row r="118" spans="1:12" x14ac:dyDescent="0.25">
      <c r="A118" s="5"/>
      <c r="B118" s="2"/>
      <c r="C118" s="2"/>
      <c r="D118" s="2"/>
      <c r="E118" s="2"/>
      <c r="F118" s="2"/>
      <c r="G118" s="6"/>
      <c r="H118" s="2"/>
      <c r="I118" s="7"/>
      <c r="J118" s="2"/>
      <c r="K118" s="2"/>
      <c r="L118" s="2"/>
    </row>
    <row r="119" spans="1:12" x14ac:dyDescent="0.25">
      <c r="A119" s="5"/>
      <c r="B119" s="2"/>
      <c r="C119" s="2"/>
      <c r="D119" s="2"/>
      <c r="E119" s="2"/>
      <c r="F119" s="2"/>
      <c r="G119" s="6"/>
      <c r="H119" s="2"/>
      <c r="I119" s="7"/>
      <c r="J119" s="2"/>
      <c r="K119" s="2"/>
      <c r="L119" s="2"/>
    </row>
    <row r="120" spans="1:12" x14ac:dyDescent="0.25">
      <c r="A120" s="5"/>
      <c r="B120" s="2"/>
      <c r="C120" s="2"/>
      <c r="D120" s="2"/>
      <c r="E120" s="2"/>
      <c r="F120" s="2"/>
      <c r="G120" s="6"/>
      <c r="H120" s="2"/>
      <c r="I120" s="7"/>
      <c r="J120" s="2"/>
      <c r="K120" s="2"/>
      <c r="L120" s="2"/>
    </row>
    <row r="121" spans="1:12" x14ac:dyDescent="0.25">
      <c r="A121" s="5"/>
      <c r="B121" s="2"/>
      <c r="C121" s="2"/>
      <c r="D121" s="2"/>
      <c r="E121" s="2"/>
      <c r="F121" s="2"/>
      <c r="G121" s="6"/>
      <c r="H121" s="2"/>
      <c r="I121" s="7"/>
      <c r="J121" s="2"/>
      <c r="K121" s="2"/>
      <c r="L121" s="2"/>
    </row>
    <row r="122" spans="1:12" x14ac:dyDescent="0.25">
      <c r="A122" s="5"/>
      <c r="B122" s="2"/>
      <c r="C122" s="2"/>
      <c r="D122" s="2"/>
      <c r="E122" s="2"/>
      <c r="F122" s="2"/>
      <c r="G122" s="6"/>
      <c r="H122" s="2"/>
      <c r="I122" s="7"/>
      <c r="J122" s="2"/>
      <c r="K122" s="2"/>
      <c r="L122" s="2"/>
    </row>
    <row r="123" spans="1:12" x14ac:dyDescent="0.25">
      <c r="A123" s="5"/>
      <c r="B123" s="2"/>
      <c r="C123" s="2"/>
      <c r="D123" s="2"/>
      <c r="E123" s="2"/>
      <c r="F123" s="2"/>
      <c r="G123" s="6"/>
      <c r="H123" s="2"/>
      <c r="I123" s="7"/>
      <c r="J123" s="2"/>
      <c r="K123" s="2"/>
      <c r="L123" s="2"/>
    </row>
    <row r="124" spans="1:12" x14ac:dyDescent="0.25">
      <c r="A124" s="5"/>
      <c r="B124" s="2"/>
      <c r="C124" s="2"/>
      <c r="D124" s="2"/>
      <c r="E124" s="2"/>
      <c r="F124" s="2"/>
      <c r="G124" s="6"/>
      <c r="H124" s="2"/>
      <c r="I124" s="7"/>
      <c r="J124" s="2"/>
      <c r="K124" s="2"/>
      <c r="L124" s="2"/>
    </row>
    <row r="125" spans="1:12" x14ac:dyDescent="0.25">
      <c r="A125" s="5"/>
      <c r="B125" s="2"/>
      <c r="C125" s="2"/>
      <c r="D125" s="2"/>
      <c r="E125" s="2"/>
      <c r="F125" s="2"/>
      <c r="G125" s="6"/>
      <c r="H125" s="2"/>
      <c r="I125" s="7"/>
      <c r="J125" s="2"/>
      <c r="K125" s="2"/>
      <c r="L125" s="2"/>
    </row>
    <row r="126" spans="1:12" x14ac:dyDescent="0.25">
      <c r="A126" s="5"/>
      <c r="B126" s="2"/>
      <c r="C126" s="2"/>
      <c r="D126" s="2"/>
      <c r="E126" s="2"/>
      <c r="F126" s="2"/>
      <c r="G126" s="6"/>
      <c r="H126" s="2"/>
      <c r="I126" s="7"/>
      <c r="J126" s="2"/>
      <c r="K126" s="2"/>
      <c r="L126" s="2"/>
    </row>
    <row r="127" spans="1:12" x14ac:dyDescent="0.25">
      <c r="A127" s="5"/>
      <c r="B127" s="2"/>
      <c r="C127" s="2"/>
      <c r="D127" s="2"/>
      <c r="E127" s="2"/>
      <c r="F127" s="2"/>
      <c r="G127" s="6"/>
      <c r="H127" s="2"/>
      <c r="I127" s="7"/>
      <c r="J127" s="2"/>
      <c r="K127" s="2"/>
      <c r="L127" s="2"/>
    </row>
    <row r="128" spans="1:12" x14ac:dyDescent="0.25">
      <c r="A128" s="5"/>
      <c r="B128" s="2"/>
      <c r="C128" s="2"/>
      <c r="D128" s="2"/>
      <c r="E128" s="2"/>
      <c r="F128" s="2"/>
      <c r="G128" s="6"/>
      <c r="H128" s="2"/>
      <c r="I128" s="7"/>
      <c r="J128" s="2"/>
      <c r="K128" s="2"/>
      <c r="L128" s="2"/>
    </row>
    <row r="129" spans="1:12" x14ac:dyDescent="0.25">
      <c r="A129" s="5"/>
      <c r="B129" s="2"/>
      <c r="C129" s="2"/>
      <c r="D129" s="2"/>
      <c r="E129" s="2"/>
      <c r="F129" s="2"/>
      <c r="G129" s="6"/>
      <c r="H129" s="2"/>
      <c r="I129" s="7"/>
      <c r="J129" s="2"/>
      <c r="K129" s="2"/>
      <c r="L129" s="2"/>
    </row>
    <row r="130" spans="1:12" x14ac:dyDescent="0.25">
      <c r="A130" s="5"/>
      <c r="B130" s="2"/>
      <c r="C130" s="2"/>
      <c r="D130" s="2"/>
      <c r="E130" s="2"/>
      <c r="F130" s="2"/>
      <c r="G130" s="6"/>
      <c r="H130" s="2"/>
      <c r="I130" s="7"/>
      <c r="J130" s="2"/>
      <c r="K130" s="2"/>
      <c r="L130" s="2"/>
    </row>
    <row r="131" spans="1:12" x14ac:dyDescent="0.25">
      <c r="A131" s="5"/>
      <c r="B131" s="2"/>
      <c r="C131" s="2"/>
      <c r="D131" s="2"/>
      <c r="E131" s="2"/>
      <c r="F131" s="2"/>
      <c r="G131" s="6"/>
      <c r="H131" s="2"/>
      <c r="I131" s="7"/>
      <c r="J131" s="2"/>
      <c r="K131" s="2"/>
      <c r="L131" s="2"/>
    </row>
    <row r="132" spans="1:12" x14ac:dyDescent="0.25">
      <c r="A132" s="5"/>
      <c r="B132" s="2"/>
      <c r="C132" s="2"/>
      <c r="D132" s="2"/>
      <c r="E132" s="2"/>
      <c r="F132" s="2"/>
      <c r="G132" s="6"/>
      <c r="H132" s="2"/>
      <c r="I132" s="7"/>
      <c r="J132" s="2"/>
      <c r="K132" s="2"/>
      <c r="L132" s="2"/>
    </row>
    <row r="133" spans="1:12" x14ac:dyDescent="0.25">
      <c r="A133" s="5"/>
      <c r="B133" s="2"/>
      <c r="C133" s="2"/>
      <c r="D133" s="2"/>
      <c r="E133" s="2"/>
      <c r="F133" s="2"/>
      <c r="G133" s="6"/>
      <c r="H133" s="2"/>
      <c r="I133" s="7"/>
      <c r="J133" s="2"/>
      <c r="K133" s="2"/>
      <c r="L133" s="2"/>
    </row>
    <row r="134" spans="1:12" x14ac:dyDescent="0.25">
      <c r="A134" s="5"/>
      <c r="B134" s="2"/>
      <c r="C134" s="2"/>
      <c r="D134" s="2"/>
      <c r="E134" s="2"/>
      <c r="F134" s="2"/>
      <c r="G134" s="6"/>
      <c r="H134" s="2"/>
      <c r="I134" s="7"/>
      <c r="J134" s="2"/>
      <c r="K134" s="2"/>
      <c r="L134" s="2"/>
    </row>
    <row r="135" spans="1:12" x14ac:dyDescent="0.25">
      <c r="A135" s="5"/>
      <c r="B135" s="2"/>
      <c r="C135" s="2"/>
      <c r="D135" s="2"/>
      <c r="E135" s="2"/>
      <c r="F135" s="2"/>
      <c r="G135" s="6"/>
      <c r="H135" s="2"/>
      <c r="I135" s="7"/>
      <c r="J135" s="2"/>
      <c r="K135" s="2"/>
      <c r="L135" s="2"/>
    </row>
    <row r="136" spans="1:12" x14ac:dyDescent="0.25">
      <c r="A136" s="5"/>
      <c r="B136" s="2"/>
      <c r="C136" s="2"/>
      <c r="D136" s="2"/>
      <c r="E136" s="2"/>
      <c r="F136" s="2"/>
      <c r="G136" s="6"/>
      <c r="H136" s="2"/>
      <c r="I136" s="7"/>
      <c r="J136" s="2"/>
      <c r="K136" s="2"/>
      <c r="L136" s="2"/>
    </row>
    <row r="137" spans="1:12" x14ac:dyDescent="0.25">
      <c r="A137" s="5"/>
      <c r="B137" s="2"/>
      <c r="C137" s="2"/>
      <c r="D137" s="2"/>
      <c r="E137" s="2"/>
      <c r="F137" s="2"/>
      <c r="G137" s="6"/>
      <c r="H137" s="2"/>
      <c r="I137" s="7"/>
      <c r="J137" s="2"/>
      <c r="K137" s="2"/>
      <c r="L137" s="2"/>
    </row>
    <row r="138" spans="1:12" x14ac:dyDescent="0.25">
      <c r="A138" s="5"/>
      <c r="B138" s="2"/>
      <c r="C138" s="2"/>
      <c r="D138" s="2"/>
      <c r="E138" s="2"/>
      <c r="F138" s="2"/>
      <c r="G138" s="6"/>
      <c r="H138" s="2"/>
      <c r="I138" s="7"/>
      <c r="J138" s="2"/>
      <c r="K138" s="2"/>
      <c r="L138" s="2"/>
    </row>
    <row r="139" spans="1:12" x14ac:dyDescent="0.25">
      <c r="A139" s="5"/>
      <c r="B139" s="2"/>
      <c r="C139" s="2"/>
      <c r="D139" s="2"/>
      <c r="E139" s="2"/>
      <c r="F139" s="2"/>
      <c r="G139" s="6"/>
      <c r="H139" s="2"/>
      <c r="I139" s="7"/>
      <c r="J139" s="2"/>
      <c r="K139" s="2"/>
      <c r="L139" s="2"/>
    </row>
    <row r="140" spans="1:12" x14ac:dyDescent="0.25">
      <c r="A140" s="5"/>
      <c r="B140" s="2"/>
      <c r="C140" s="2"/>
      <c r="D140" s="2"/>
      <c r="E140" s="2"/>
      <c r="F140" s="2"/>
      <c r="G140" s="6"/>
      <c r="H140" s="2"/>
      <c r="I140" s="7"/>
      <c r="J140" s="2"/>
      <c r="K140" s="2"/>
      <c r="L140" s="2"/>
    </row>
    <row r="141" spans="1:12" x14ac:dyDescent="0.25">
      <c r="A141" s="5"/>
      <c r="B141" s="2"/>
      <c r="C141" s="2"/>
      <c r="D141" s="2"/>
      <c r="E141" s="2"/>
      <c r="F141" s="2"/>
      <c r="G141" s="6"/>
      <c r="H141" s="2"/>
      <c r="I141" s="7"/>
      <c r="J141" s="2"/>
      <c r="K141" s="2"/>
      <c r="L141" s="2"/>
    </row>
    <row r="142" spans="1:12" x14ac:dyDescent="0.25">
      <c r="A142" s="5"/>
      <c r="B142" s="2"/>
      <c r="C142" s="2"/>
      <c r="D142" s="2"/>
      <c r="E142" s="2"/>
      <c r="F142" s="2"/>
      <c r="G142" s="6"/>
      <c r="H142" s="2"/>
      <c r="I142" s="7"/>
      <c r="J142" s="2"/>
      <c r="K142" s="2"/>
      <c r="L142" s="2"/>
    </row>
    <row r="143" spans="1:12" x14ac:dyDescent="0.25">
      <c r="A143" s="5"/>
      <c r="B143" s="2"/>
      <c r="C143" s="2"/>
      <c r="D143" s="2"/>
      <c r="E143" s="2"/>
      <c r="F143" s="2"/>
      <c r="G143" s="6"/>
      <c r="H143" s="2"/>
      <c r="I143" s="7"/>
      <c r="J143" s="2"/>
      <c r="K143" s="2"/>
      <c r="L143" s="2"/>
    </row>
    <row r="144" spans="1:12" x14ac:dyDescent="0.25">
      <c r="A144" s="5"/>
      <c r="B144" s="2"/>
      <c r="C144" s="2"/>
      <c r="D144" s="2"/>
      <c r="E144" s="2"/>
      <c r="F144" s="2"/>
      <c r="G144" s="6"/>
      <c r="H144" s="2"/>
      <c r="I144" s="7"/>
      <c r="J144" s="2"/>
      <c r="K144" s="2"/>
      <c r="L144" s="2"/>
    </row>
    <row r="145" spans="1:12" x14ac:dyDescent="0.25">
      <c r="A145" s="5"/>
      <c r="B145" s="2"/>
      <c r="C145" s="2"/>
      <c r="D145" s="2"/>
      <c r="E145" s="2"/>
      <c r="F145" s="2"/>
      <c r="G145" s="6"/>
      <c r="H145" s="2"/>
      <c r="I145" s="7"/>
      <c r="J145" s="2"/>
      <c r="K145" s="2"/>
      <c r="L145" s="2"/>
    </row>
    <row r="146" spans="1:12" x14ac:dyDescent="0.25">
      <c r="A146" s="5"/>
      <c r="B146" s="2"/>
      <c r="C146" s="2"/>
      <c r="D146" s="2"/>
      <c r="E146" s="2"/>
      <c r="F146" s="2"/>
      <c r="G146" s="6"/>
      <c r="H146" s="2"/>
      <c r="I146" s="7"/>
      <c r="J146" s="2"/>
      <c r="K146" s="2"/>
      <c r="L146" s="2"/>
    </row>
    <row r="147" spans="1:12" x14ac:dyDescent="0.25">
      <c r="A147" s="5"/>
      <c r="B147" s="2"/>
      <c r="C147" s="2"/>
      <c r="D147" s="2"/>
      <c r="E147" s="2"/>
      <c r="F147" s="2"/>
      <c r="G147" s="6"/>
      <c r="H147" s="2"/>
      <c r="I147" s="7"/>
      <c r="J147" s="2"/>
      <c r="K147" s="2"/>
      <c r="L147" s="2"/>
    </row>
    <row r="148" spans="1:12" x14ac:dyDescent="0.25">
      <c r="A148" s="5"/>
      <c r="B148" s="2"/>
      <c r="C148" s="2"/>
      <c r="D148" s="2"/>
      <c r="E148" s="2"/>
      <c r="F148" s="2"/>
      <c r="G148" s="6"/>
      <c r="H148" s="2"/>
      <c r="I148" s="7"/>
      <c r="J148" s="2"/>
      <c r="K148" s="2"/>
      <c r="L148" s="2"/>
    </row>
    <row r="149" spans="1:12" x14ac:dyDescent="0.25">
      <c r="A149" s="5"/>
      <c r="B149" s="2"/>
      <c r="C149" s="2"/>
      <c r="D149" s="2"/>
      <c r="E149" s="2"/>
      <c r="F149" s="2"/>
      <c r="G149" s="6"/>
      <c r="H149" s="2"/>
      <c r="I149" s="7"/>
      <c r="J149" s="2"/>
      <c r="K149" s="2"/>
      <c r="L149" s="2"/>
    </row>
    <row r="150" spans="1:12" x14ac:dyDescent="0.25">
      <c r="A150" s="5"/>
      <c r="B150" s="2"/>
      <c r="C150" s="2"/>
      <c r="D150" s="2"/>
      <c r="E150" s="2"/>
      <c r="F150" s="2"/>
      <c r="G150" s="6"/>
      <c r="H150" s="2"/>
      <c r="I150" s="7"/>
      <c r="J150" s="2"/>
      <c r="K150" s="2"/>
      <c r="L150" s="2"/>
    </row>
    <row r="151" spans="1:12" x14ac:dyDescent="0.25">
      <c r="A151" s="5"/>
      <c r="B151" s="2"/>
      <c r="C151" s="2"/>
      <c r="D151" s="2"/>
      <c r="E151" s="2"/>
      <c r="F151" s="2"/>
      <c r="G151" s="6"/>
      <c r="H151" s="2"/>
      <c r="I151" s="7"/>
      <c r="J151" s="2"/>
      <c r="K151" s="2"/>
      <c r="L151" s="2"/>
    </row>
    <row r="152" spans="1:12" x14ac:dyDescent="0.25">
      <c r="A152" s="5"/>
      <c r="B152" s="2"/>
      <c r="C152" s="2"/>
      <c r="D152" s="2"/>
      <c r="E152" s="2"/>
      <c r="F152" s="2"/>
      <c r="G152" s="6"/>
      <c r="H152" s="2"/>
      <c r="I152" s="7"/>
      <c r="J152" s="2"/>
      <c r="K152" s="2"/>
      <c r="L152" s="2"/>
    </row>
    <row r="153" spans="1:12" x14ac:dyDescent="0.25">
      <c r="A153" s="5"/>
      <c r="B153" s="2"/>
      <c r="C153" s="2"/>
      <c r="D153" s="2"/>
      <c r="E153" s="2"/>
      <c r="F153" s="2"/>
      <c r="G153" s="6"/>
      <c r="H153" s="2"/>
      <c r="I153" s="7"/>
      <c r="J153" s="2"/>
      <c r="K153" s="2"/>
      <c r="L153" s="2"/>
    </row>
    <row r="154" spans="1:12" x14ac:dyDescent="0.25">
      <c r="A154" s="5"/>
      <c r="B154" s="2"/>
      <c r="C154" s="2"/>
      <c r="D154" s="2"/>
      <c r="E154" s="2"/>
      <c r="F154" s="2"/>
      <c r="G154" s="6"/>
      <c r="H154" s="2"/>
      <c r="I154" s="7"/>
      <c r="J154" s="2"/>
      <c r="K154" s="2"/>
      <c r="L154" s="2"/>
    </row>
    <row r="155" spans="1:12" x14ac:dyDescent="0.25">
      <c r="A155" s="5"/>
      <c r="B155" s="15"/>
      <c r="C155" s="2"/>
      <c r="D155" s="2"/>
      <c r="E155" s="2"/>
      <c r="F155" s="2"/>
      <c r="G155" s="6"/>
      <c r="H155" s="2"/>
      <c r="I155" s="7"/>
      <c r="J155" s="2"/>
      <c r="K155" s="2"/>
      <c r="L155" s="2"/>
    </row>
    <row r="156" spans="1:12" x14ac:dyDescent="0.25">
      <c r="A156" s="5"/>
      <c r="B156" s="15"/>
      <c r="C156" s="2"/>
      <c r="D156" s="2"/>
      <c r="E156" s="2"/>
      <c r="F156" s="2"/>
      <c r="G156" s="6"/>
      <c r="H156" s="2"/>
      <c r="I156" s="7"/>
      <c r="J156" s="2"/>
      <c r="K156" s="2"/>
      <c r="L156" s="2"/>
    </row>
    <row r="157" spans="1:12" x14ac:dyDescent="0.25">
      <c r="A157" s="5"/>
      <c r="B157" s="15"/>
      <c r="C157" s="2"/>
      <c r="D157" s="2"/>
      <c r="E157" s="2"/>
      <c r="F157" s="2"/>
      <c r="G157" s="6"/>
      <c r="H157" s="2"/>
      <c r="I157" s="7"/>
      <c r="J157" s="2"/>
      <c r="K157" s="2"/>
      <c r="L157" s="2"/>
    </row>
    <row r="158" spans="1:12" x14ac:dyDescent="0.25">
      <c r="A158" s="5"/>
      <c r="B158" s="15"/>
      <c r="C158" s="2"/>
      <c r="D158" s="2"/>
      <c r="E158" s="2"/>
      <c r="F158" s="2"/>
      <c r="G158" s="6"/>
      <c r="H158" s="2"/>
      <c r="I158" s="7"/>
      <c r="J158" s="2"/>
      <c r="K158" s="2"/>
      <c r="L158" s="2"/>
    </row>
    <row r="159" spans="1:12" x14ac:dyDescent="0.25">
      <c r="A159" s="5"/>
      <c r="B159" s="2"/>
      <c r="C159" s="2"/>
      <c r="D159" s="2"/>
      <c r="E159" s="2"/>
      <c r="F159" s="2"/>
      <c r="G159" s="6"/>
      <c r="H159" s="2"/>
      <c r="I159" s="7"/>
      <c r="J159" s="2"/>
      <c r="K159" s="2"/>
      <c r="L159" s="2"/>
    </row>
    <row r="160" spans="1:12" x14ac:dyDescent="0.25">
      <c r="A160" s="5"/>
      <c r="B160" s="2"/>
      <c r="C160" s="2"/>
      <c r="D160" s="2"/>
      <c r="E160" s="2"/>
      <c r="F160" s="2"/>
      <c r="G160" s="6"/>
      <c r="H160" s="2"/>
      <c r="I160" s="7"/>
      <c r="J160" s="2"/>
      <c r="K160" s="2"/>
      <c r="L160" s="2"/>
    </row>
    <row r="161" spans="1:12" x14ac:dyDescent="0.25">
      <c r="A161" s="5"/>
      <c r="B161" s="2"/>
      <c r="C161" s="2"/>
      <c r="D161" s="2"/>
      <c r="E161" s="2"/>
      <c r="F161" s="2"/>
      <c r="G161" s="6"/>
      <c r="H161" s="2"/>
      <c r="I161" s="7"/>
      <c r="J161" s="2"/>
      <c r="K161" s="2"/>
      <c r="L161" s="2"/>
    </row>
    <row r="162" spans="1:12" x14ac:dyDescent="0.25">
      <c r="A162" s="5"/>
      <c r="B162" s="2"/>
      <c r="C162" s="2"/>
      <c r="D162" s="2"/>
      <c r="E162" s="2"/>
      <c r="F162" s="2"/>
      <c r="G162" s="6"/>
      <c r="H162" s="2"/>
      <c r="I162" s="7"/>
      <c r="J162" s="2"/>
      <c r="K162" s="2"/>
      <c r="L162" s="2"/>
    </row>
    <row r="163" spans="1:12" x14ac:dyDescent="0.25">
      <c r="A163" s="5"/>
      <c r="B163" s="2"/>
      <c r="C163" s="2"/>
      <c r="D163" s="2"/>
      <c r="E163" s="2"/>
      <c r="F163" s="2"/>
      <c r="G163" s="6"/>
      <c r="H163" s="2"/>
      <c r="I163" s="7"/>
      <c r="J163" s="2"/>
      <c r="K163" s="2"/>
      <c r="L163" s="2"/>
    </row>
    <row r="164" spans="1:12" x14ac:dyDescent="0.25">
      <c r="A164" s="5"/>
      <c r="B164" s="2"/>
      <c r="C164" s="2"/>
      <c r="D164" s="2"/>
      <c r="E164" s="2"/>
      <c r="F164" s="2"/>
      <c r="G164" s="6"/>
      <c r="H164" s="2"/>
      <c r="I164" s="7"/>
      <c r="J164" s="2"/>
      <c r="K164" s="2"/>
      <c r="L164" s="2"/>
    </row>
    <row r="165" spans="1:12" x14ac:dyDescent="0.25">
      <c r="A165" s="5"/>
      <c r="B165" s="2"/>
      <c r="C165" s="2"/>
      <c r="D165" s="2"/>
      <c r="E165" s="2"/>
      <c r="F165" s="2"/>
      <c r="G165" s="6"/>
      <c r="H165" s="2"/>
      <c r="I165" s="7"/>
      <c r="J165" s="2"/>
      <c r="K165" s="2"/>
      <c r="L165" s="2"/>
    </row>
    <row r="166" spans="1:12" x14ac:dyDescent="0.25">
      <c r="A166" s="5"/>
      <c r="B166" s="2"/>
      <c r="C166" s="2"/>
      <c r="D166" s="2"/>
      <c r="E166" s="2"/>
      <c r="F166" s="2"/>
      <c r="G166" s="6"/>
      <c r="H166" s="2"/>
      <c r="I166" s="7"/>
      <c r="J166" s="2"/>
      <c r="K166" s="2"/>
      <c r="L166" s="2"/>
    </row>
    <row r="167" spans="1:12" x14ac:dyDescent="0.25">
      <c r="A167" s="5"/>
      <c r="B167" s="2"/>
      <c r="C167" s="2"/>
      <c r="D167" s="2"/>
      <c r="E167" s="2"/>
      <c r="F167" s="2"/>
      <c r="G167" s="6"/>
      <c r="H167" s="2"/>
      <c r="I167" s="7"/>
      <c r="J167" s="2"/>
      <c r="K167" s="2"/>
      <c r="L167" s="2"/>
    </row>
    <row r="168" spans="1:12" x14ac:dyDescent="0.25">
      <c r="A168" s="5"/>
      <c r="B168" s="2"/>
      <c r="C168" s="2"/>
      <c r="D168" s="2"/>
      <c r="E168" s="2"/>
      <c r="F168" s="2"/>
      <c r="G168" s="6"/>
      <c r="H168" s="2"/>
      <c r="I168" s="7"/>
      <c r="J168" s="2"/>
      <c r="K168" s="2"/>
      <c r="L168" s="2"/>
    </row>
    <row r="169" spans="1:12" x14ac:dyDescent="0.25">
      <c r="A169" s="5"/>
      <c r="B169" s="2"/>
      <c r="C169" s="2"/>
      <c r="D169" s="2"/>
      <c r="E169" s="2"/>
      <c r="F169" s="2"/>
      <c r="G169" s="6"/>
      <c r="H169" s="2"/>
      <c r="I169" s="7"/>
      <c r="J169" s="2"/>
      <c r="K169" s="2"/>
      <c r="L169" s="2"/>
    </row>
    <row r="170" spans="1:12" x14ac:dyDescent="0.25">
      <c r="A170" s="5"/>
      <c r="B170" s="2"/>
      <c r="C170" s="2"/>
      <c r="D170" s="2"/>
      <c r="E170" s="2"/>
      <c r="F170" s="2"/>
      <c r="G170" s="6"/>
      <c r="H170" s="2"/>
      <c r="I170" s="7"/>
      <c r="J170" s="2"/>
      <c r="K170" s="2"/>
      <c r="L170" s="2"/>
    </row>
    <row r="171" spans="1:12" x14ac:dyDescent="0.25">
      <c r="A171" s="5"/>
      <c r="B171" s="2"/>
      <c r="C171" s="2"/>
      <c r="D171" s="2"/>
      <c r="E171" s="2"/>
      <c r="F171" s="2"/>
      <c r="G171" s="6"/>
      <c r="H171" s="2"/>
      <c r="I171" s="7"/>
      <c r="J171" s="2"/>
      <c r="K171" s="2"/>
      <c r="L171" s="2"/>
    </row>
    <row r="172" spans="1:12" x14ac:dyDescent="0.25">
      <c r="A172" s="5"/>
      <c r="B172" s="2"/>
      <c r="C172" s="2"/>
      <c r="D172" s="2"/>
      <c r="E172" s="2"/>
      <c r="F172" s="2"/>
      <c r="G172" s="6"/>
      <c r="H172" s="2"/>
      <c r="I172" s="7"/>
      <c r="J172" s="2"/>
      <c r="K172" s="2"/>
      <c r="L172" s="2"/>
    </row>
    <row r="173" spans="1:12" x14ac:dyDescent="0.25">
      <c r="A173" s="5"/>
      <c r="B173" s="2"/>
      <c r="C173" s="2"/>
      <c r="D173" s="2"/>
      <c r="E173" s="2"/>
      <c r="F173" s="2"/>
      <c r="G173" s="6"/>
      <c r="H173" s="2"/>
      <c r="I173" s="7"/>
      <c r="J173" s="2"/>
      <c r="K173" s="2"/>
      <c r="L173" s="2"/>
    </row>
    <row r="174" spans="1:12" x14ac:dyDescent="0.25">
      <c r="A174" s="5"/>
      <c r="B174" s="2"/>
      <c r="C174" s="2"/>
      <c r="D174" s="2"/>
      <c r="E174" s="2"/>
      <c r="F174" s="2"/>
      <c r="G174" s="6"/>
      <c r="H174" s="2"/>
      <c r="I174" s="7"/>
      <c r="J174" s="2"/>
      <c r="K174" s="2"/>
      <c r="L174" s="2"/>
    </row>
    <row r="175" spans="1:12" x14ac:dyDescent="0.25">
      <c r="A175" s="5"/>
      <c r="B175" s="2"/>
      <c r="C175" s="2"/>
      <c r="D175" s="2"/>
      <c r="E175" s="2"/>
      <c r="F175" s="2"/>
      <c r="G175" s="6"/>
      <c r="H175" s="2"/>
      <c r="I175" s="7"/>
      <c r="J175" s="2"/>
      <c r="K175" s="2"/>
      <c r="L175" s="2"/>
    </row>
    <row r="176" spans="1:12" x14ac:dyDescent="0.25">
      <c r="A176" s="5"/>
      <c r="B176" s="2"/>
      <c r="C176" s="2"/>
      <c r="D176" s="2"/>
      <c r="E176" s="2"/>
      <c r="F176" s="2"/>
      <c r="G176" s="6"/>
      <c r="H176" s="2"/>
      <c r="I176" s="7"/>
      <c r="J176" s="2"/>
      <c r="K176" s="2"/>
      <c r="L176" s="2"/>
    </row>
    <row r="177" spans="1:12" x14ac:dyDescent="0.25">
      <c r="A177" s="5"/>
      <c r="B177" s="2"/>
      <c r="C177" s="2"/>
      <c r="D177" s="2"/>
      <c r="E177" s="2"/>
      <c r="F177" s="2"/>
      <c r="G177" s="6"/>
      <c r="H177" s="2"/>
      <c r="I177" s="7"/>
      <c r="J177" s="2"/>
      <c r="K177" s="2"/>
      <c r="L177" s="2"/>
    </row>
    <row r="178" spans="1:12" x14ac:dyDescent="0.25">
      <c r="A178" s="5"/>
      <c r="B178" s="2"/>
      <c r="C178" s="2"/>
      <c r="D178" s="2"/>
      <c r="E178" s="2"/>
      <c r="F178" s="2"/>
      <c r="G178" s="6"/>
      <c r="H178" s="2"/>
      <c r="I178" s="7"/>
      <c r="J178" s="2"/>
      <c r="K178" s="2"/>
      <c r="L178" s="2"/>
    </row>
    <row r="179" spans="1:12" x14ac:dyDescent="0.25">
      <c r="A179" s="5"/>
      <c r="B179" s="2"/>
      <c r="C179" s="2"/>
      <c r="D179" s="2"/>
      <c r="E179" s="2"/>
      <c r="F179" s="2"/>
      <c r="G179" s="6"/>
      <c r="H179" s="2"/>
      <c r="I179" s="7"/>
      <c r="J179" s="2"/>
      <c r="K179" s="2"/>
      <c r="L179" s="2"/>
    </row>
    <row r="180" spans="1:12" x14ac:dyDescent="0.25">
      <c r="A180" s="5"/>
      <c r="B180" s="2"/>
      <c r="C180" s="2"/>
      <c r="D180" s="2"/>
      <c r="E180" s="2"/>
      <c r="F180" s="2"/>
      <c r="G180" s="6"/>
      <c r="H180" s="2"/>
      <c r="I180" s="7"/>
      <c r="J180" s="2"/>
      <c r="K180" s="2"/>
      <c r="L180" s="2"/>
    </row>
    <row r="181" spans="1:12" x14ac:dyDescent="0.25">
      <c r="A181" s="5"/>
      <c r="B181" s="2"/>
      <c r="C181" s="2"/>
      <c r="D181" s="2"/>
      <c r="E181" s="2"/>
      <c r="F181" s="2"/>
      <c r="G181" s="6"/>
      <c r="H181" s="2"/>
      <c r="I181" s="7"/>
      <c r="J181" s="2"/>
      <c r="K181" s="2"/>
      <c r="L181" s="2"/>
    </row>
    <row r="182" spans="1:12" x14ac:dyDescent="0.25">
      <c r="A182" s="5"/>
      <c r="B182" s="2"/>
      <c r="C182" s="2"/>
      <c r="D182" s="2"/>
      <c r="E182" s="2"/>
      <c r="F182" s="2"/>
      <c r="G182" s="6"/>
      <c r="H182" s="2"/>
      <c r="I182" s="7"/>
      <c r="J182" s="2"/>
      <c r="K182" s="2"/>
      <c r="L182" s="2"/>
    </row>
    <row r="183" spans="1:12" x14ac:dyDescent="0.25">
      <c r="A183" s="5"/>
      <c r="B183" s="2"/>
      <c r="C183" s="2"/>
      <c r="D183" s="2"/>
      <c r="E183" s="2"/>
      <c r="F183" s="2"/>
      <c r="G183" s="6"/>
      <c r="H183" s="2"/>
      <c r="I183" s="7"/>
      <c r="J183" s="2"/>
      <c r="K183" s="2"/>
      <c r="L183" s="2"/>
    </row>
    <row r="184" spans="1:12" x14ac:dyDescent="0.25">
      <c r="A184" s="5"/>
      <c r="B184" s="2"/>
      <c r="C184" s="2"/>
      <c r="D184" s="2"/>
      <c r="E184" s="2"/>
      <c r="F184" s="2"/>
      <c r="G184" s="6"/>
      <c r="H184" s="2"/>
      <c r="I184" s="7"/>
      <c r="J184" s="2"/>
      <c r="K184" s="2"/>
      <c r="L184" s="2"/>
    </row>
    <row r="185" spans="1:12" x14ac:dyDescent="0.25">
      <c r="A185" s="5"/>
      <c r="B185" s="2"/>
      <c r="C185" s="2"/>
      <c r="D185" s="2"/>
      <c r="E185" s="2"/>
      <c r="F185" s="2"/>
      <c r="G185" s="6"/>
      <c r="H185" s="2"/>
      <c r="I185" s="7"/>
      <c r="J185" s="2"/>
      <c r="K185" s="2"/>
      <c r="L185" s="2"/>
    </row>
    <row r="186" spans="1:12" x14ac:dyDescent="0.25">
      <c r="A186" s="5"/>
      <c r="B186" s="2"/>
      <c r="C186" s="2"/>
      <c r="D186" s="2"/>
      <c r="E186" s="2"/>
      <c r="F186" s="2"/>
      <c r="G186" s="6"/>
      <c r="H186" s="2"/>
      <c r="I186" s="7"/>
      <c r="J186" s="2"/>
      <c r="K186" s="2"/>
      <c r="L186" s="2"/>
    </row>
    <row r="187" spans="1:12" x14ac:dyDescent="0.25">
      <c r="A187" s="5"/>
      <c r="B187" s="2"/>
      <c r="C187" s="2"/>
      <c r="D187" s="2"/>
      <c r="E187" s="2"/>
      <c r="F187" s="2"/>
      <c r="G187" s="6"/>
      <c r="H187" s="2"/>
      <c r="I187" s="7"/>
      <c r="J187" s="2"/>
      <c r="K187" s="2"/>
      <c r="L187" s="2"/>
    </row>
    <row r="188" spans="1:12" x14ac:dyDescent="0.25">
      <c r="A188" s="5"/>
      <c r="B188" s="2"/>
      <c r="C188" s="2"/>
      <c r="D188" s="2"/>
      <c r="E188" s="2"/>
      <c r="F188" s="2"/>
      <c r="G188" s="6"/>
      <c r="H188" s="2"/>
      <c r="I188" s="7"/>
      <c r="J188" s="2"/>
      <c r="K188" s="2"/>
      <c r="L188" s="2"/>
    </row>
    <row r="189" spans="1:12" x14ac:dyDescent="0.25">
      <c r="A189" s="5"/>
      <c r="B189" s="2"/>
      <c r="C189" s="2"/>
      <c r="D189" s="2"/>
      <c r="E189" s="2"/>
      <c r="F189" s="2"/>
      <c r="G189" s="6"/>
      <c r="H189" s="2"/>
      <c r="I189" s="7"/>
      <c r="J189" s="2"/>
      <c r="K189" s="2"/>
      <c r="L189" s="2"/>
    </row>
    <row r="190" spans="1:12" x14ac:dyDescent="0.25">
      <c r="A190" s="5"/>
      <c r="B190" s="2"/>
      <c r="C190" s="2"/>
      <c r="D190" s="2"/>
      <c r="E190" s="2"/>
      <c r="F190" s="2"/>
      <c r="G190" s="6"/>
      <c r="H190" s="2"/>
      <c r="I190" s="7"/>
      <c r="J190" s="2"/>
      <c r="K190" s="2"/>
      <c r="L190" s="2"/>
    </row>
    <row r="191" spans="1:12" x14ac:dyDescent="0.25">
      <c r="A191" s="5"/>
      <c r="B191" s="2"/>
      <c r="C191" s="2"/>
      <c r="D191" s="2"/>
      <c r="E191" s="2"/>
      <c r="F191" s="2"/>
      <c r="G191" s="6"/>
      <c r="H191" s="2"/>
      <c r="I191" s="7"/>
      <c r="J191" s="2"/>
      <c r="K191" s="2"/>
      <c r="L191" s="2"/>
    </row>
    <row r="192" spans="1:12" x14ac:dyDescent="0.25">
      <c r="A192" s="5"/>
      <c r="B192" s="2"/>
      <c r="C192" s="2"/>
      <c r="D192" s="2"/>
      <c r="E192" s="2"/>
      <c r="F192" s="2"/>
      <c r="G192" s="6"/>
      <c r="H192" s="2"/>
      <c r="I192" s="7"/>
      <c r="J192" s="2"/>
      <c r="K192" s="2"/>
      <c r="L192" s="2"/>
    </row>
    <row r="193" spans="1:12" x14ac:dyDescent="0.25">
      <c r="A193" s="5"/>
      <c r="B193" s="2"/>
      <c r="C193" s="2"/>
      <c r="D193" s="2"/>
      <c r="E193" s="2"/>
      <c r="F193" s="2"/>
      <c r="G193" s="6"/>
      <c r="H193" s="2"/>
      <c r="I193" s="7"/>
      <c r="J193" s="2"/>
      <c r="K193" s="2"/>
      <c r="L193" s="2"/>
    </row>
    <row r="194" spans="1:12" x14ac:dyDescent="0.25">
      <c r="A194" s="5"/>
      <c r="B194" s="2"/>
      <c r="C194" s="2"/>
      <c r="D194" s="2"/>
      <c r="E194" s="2"/>
      <c r="F194" s="2"/>
      <c r="G194" s="6"/>
      <c r="H194" s="2"/>
      <c r="I194" s="7"/>
      <c r="J194" s="2"/>
      <c r="K194" s="2"/>
      <c r="L194" s="2"/>
    </row>
    <row r="195" spans="1:12" x14ac:dyDescent="0.25">
      <c r="A195" s="5"/>
      <c r="B195" s="2"/>
      <c r="C195" s="2"/>
      <c r="D195" s="2"/>
      <c r="E195" s="2"/>
      <c r="F195" s="2"/>
      <c r="G195" s="6"/>
      <c r="H195" s="2"/>
      <c r="I195" s="7"/>
      <c r="J195" s="2"/>
      <c r="K195" s="2"/>
      <c r="L195" s="2"/>
    </row>
    <row r="196" spans="1:12" x14ac:dyDescent="0.25">
      <c r="A196" s="5"/>
      <c r="B196" s="2"/>
      <c r="C196" s="2"/>
      <c r="D196" s="2"/>
      <c r="E196" s="2"/>
      <c r="F196" s="2"/>
      <c r="G196" s="6"/>
      <c r="H196" s="2"/>
      <c r="I196" s="7"/>
      <c r="J196" s="2"/>
      <c r="K196" s="2"/>
      <c r="L196" s="2"/>
    </row>
    <row r="197" spans="1:12" x14ac:dyDescent="0.25">
      <c r="A197" s="5"/>
      <c r="B197" s="2"/>
      <c r="C197" s="2"/>
      <c r="D197" s="2"/>
      <c r="E197" s="2"/>
      <c r="F197" s="2"/>
      <c r="G197" s="6"/>
      <c r="H197" s="2"/>
      <c r="I197" s="7"/>
      <c r="J197" s="2"/>
      <c r="K197" s="2"/>
      <c r="L197" s="2"/>
    </row>
    <row r="198" spans="1:12" x14ac:dyDescent="0.25">
      <c r="A198" s="5"/>
      <c r="B198" s="2"/>
      <c r="C198" s="2"/>
      <c r="D198" s="2"/>
      <c r="E198" s="2"/>
      <c r="F198" s="2"/>
      <c r="G198" s="6"/>
      <c r="H198" s="2"/>
      <c r="I198" s="7"/>
      <c r="J198" s="2"/>
      <c r="K198" s="2"/>
      <c r="L198" s="2"/>
    </row>
    <row r="199" spans="1:12" x14ac:dyDescent="0.25">
      <c r="A199" s="5"/>
      <c r="B199" s="2"/>
      <c r="C199" s="2"/>
      <c r="D199" s="2"/>
      <c r="E199" s="2"/>
      <c r="F199" s="2"/>
      <c r="G199" s="6"/>
      <c r="H199" s="2"/>
      <c r="I199" s="7"/>
      <c r="J199" s="2"/>
      <c r="K199" s="2"/>
      <c r="L199" s="2"/>
    </row>
    <row r="200" spans="1:12" x14ac:dyDescent="0.25">
      <c r="A200" s="5"/>
      <c r="B200" s="2"/>
      <c r="C200" s="2"/>
      <c r="D200" s="2"/>
      <c r="E200" s="2"/>
      <c r="F200" s="2"/>
      <c r="G200" s="6"/>
      <c r="H200" s="2"/>
      <c r="I200" s="7"/>
      <c r="J200" s="2"/>
      <c r="K200" s="2"/>
      <c r="L200" s="2"/>
    </row>
    <row r="201" spans="1:12" x14ac:dyDescent="0.25">
      <c r="A201" s="5"/>
      <c r="B201" s="2"/>
      <c r="C201" s="2"/>
      <c r="D201" s="2"/>
      <c r="E201" s="2"/>
      <c r="F201" s="2"/>
      <c r="G201" s="6"/>
      <c r="H201" s="2"/>
      <c r="I201" s="7"/>
      <c r="J201" s="2"/>
      <c r="K201" s="2"/>
      <c r="L201" s="2"/>
    </row>
    <row r="202" spans="1:12" x14ac:dyDescent="0.25">
      <c r="A202" s="5"/>
      <c r="B202" s="2"/>
      <c r="C202" s="2"/>
      <c r="D202" s="2"/>
      <c r="E202" s="2"/>
      <c r="F202" s="2"/>
      <c r="G202" s="6"/>
      <c r="H202" s="2"/>
      <c r="I202" s="7"/>
      <c r="J202" s="2"/>
      <c r="K202" s="2"/>
      <c r="L202" s="2"/>
    </row>
    <row r="203" spans="1:12" x14ac:dyDescent="0.25">
      <c r="C203" s="2"/>
      <c r="F203" s="2"/>
      <c r="H203" s="2"/>
      <c r="I203" s="7"/>
    </row>
    <row r="204" spans="1:12" x14ac:dyDescent="0.25">
      <c r="C204" s="2"/>
      <c r="F204" s="2"/>
      <c r="H204" s="2"/>
      <c r="I204" s="7"/>
    </row>
    <row r="205" spans="1:12" x14ac:dyDescent="0.25">
      <c r="C205" s="2"/>
      <c r="F205" s="2"/>
      <c r="H205" s="2"/>
      <c r="I205" s="7"/>
    </row>
    <row r="206" spans="1:12" x14ac:dyDescent="0.25">
      <c r="C206" s="2"/>
      <c r="F206" s="2"/>
      <c r="H206" s="2"/>
      <c r="I206" s="7"/>
    </row>
    <row r="207" spans="1:12" x14ac:dyDescent="0.25">
      <c r="C207" s="2"/>
      <c r="F207" s="2"/>
      <c r="H207" s="2"/>
      <c r="I207" s="7"/>
    </row>
    <row r="208" spans="1:12" x14ac:dyDescent="0.25">
      <c r="C208" s="2"/>
      <c r="F208" s="2"/>
      <c r="H208" s="2"/>
      <c r="I208" s="7"/>
    </row>
    <row r="209" spans="3:9" x14ac:dyDescent="0.25">
      <c r="C209" s="2"/>
      <c r="F209" s="2"/>
      <c r="H209" s="2"/>
      <c r="I209" s="7"/>
    </row>
    <row r="210" spans="3:9" x14ac:dyDescent="0.25">
      <c r="C210" s="2"/>
      <c r="F210" s="2"/>
      <c r="H210" s="2"/>
      <c r="I210" s="7"/>
    </row>
    <row r="211" spans="3:9" x14ac:dyDescent="0.25">
      <c r="C211" s="2"/>
      <c r="F211" s="2"/>
      <c r="H211" s="2"/>
      <c r="I211" s="7"/>
    </row>
    <row r="212" spans="3:9" x14ac:dyDescent="0.25">
      <c r="C212" s="2"/>
      <c r="F212" s="2"/>
      <c r="H212" s="2"/>
      <c r="I212" s="7"/>
    </row>
    <row r="213" spans="3:9" x14ac:dyDescent="0.25">
      <c r="C213" s="2"/>
      <c r="F213" s="2"/>
      <c r="H213" s="2"/>
      <c r="I213" s="7"/>
    </row>
    <row r="214" spans="3:9" x14ac:dyDescent="0.25">
      <c r="C214" s="2"/>
      <c r="F214" s="2"/>
      <c r="H214" s="2"/>
      <c r="I214" s="7"/>
    </row>
    <row r="215" spans="3:9" x14ac:dyDescent="0.25">
      <c r="C215" s="2"/>
      <c r="F215" s="2"/>
      <c r="H215" s="2"/>
      <c r="I215" s="7"/>
    </row>
    <row r="216" spans="3:9" x14ac:dyDescent="0.25">
      <c r="C216" s="2"/>
      <c r="F216" s="2"/>
      <c r="H216" s="2"/>
      <c r="I216" s="7"/>
    </row>
    <row r="217" spans="3:9" x14ac:dyDescent="0.25">
      <c r="C217" s="2"/>
      <c r="F217" s="2"/>
      <c r="H217" s="2"/>
      <c r="I217" s="7"/>
    </row>
    <row r="218" spans="3:9" x14ac:dyDescent="0.25">
      <c r="C218" s="2"/>
      <c r="F218" s="2"/>
      <c r="H218" s="2"/>
      <c r="I218" s="7"/>
    </row>
    <row r="219" spans="3:9" x14ac:dyDescent="0.25">
      <c r="C219" s="2"/>
      <c r="F219" s="2"/>
      <c r="H219" s="2"/>
      <c r="I219" s="7"/>
    </row>
    <row r="220" spans="3:9" x14ac:dyDescent="0.25">
      <c r="C220" s="2"/>
      <c r="F220" s="2"/>
      <c r="H220" s="2"/>
      <c r="I220" s="7"/>
    </row>
    <row r="221" spans="3:9" x14ac:dyDescent="0.25">
      <c r="C221" s="2"/>
      <c r="F221" s="2"/>
      <c r="H221" s="2"/>
      <c r="I221" s="7"/>
    </row>
    <row r="222" spans="3:9" x14ac:dyDescent="0.25">
      <c r="C222" s="2"/>
      <c r="F222" s="2"/>
      <c r="H222" s="2"/>
      <c r="I222" s="7"/>
    </row>
    <row r="223" spans="3:9" x14ac:dyDescent="0.25">
      <c r="C223" s="2"/>
      <c r="F223" s="2"/>
      <c r="H223" s="2"/>
      <c r="I223" s="7"/>
    </row>
    <row r="224" spans="3:9" x14ac:dyDescent="0.25">
      <c r="C224" s="2"/>
      <c r="F224" s="2"/>
      <c r="H224" s="2"/>
      <c r="I224" s="7"/>
    </row>
    <row r="225" spans="3:9" x14ac:dyDescent="0.25">
      <c r="C225" s="2"/>
      <c r="F225" s="2"/>
      <c r="H225" s="2"/>
      <c r="I225" s="7"/>
    </row>
    <row r="226" spans="3:9" x14ac:dyDescent="0.25">
      <c r="C226" s="2"/>
      <c r="F226" s="2"/>
      <c r="H226" s="2"/>
      <c r="I226" s="7"/>
    </row>
    <row r="227" spans="3:9" x14ac:dyDescent="0.25">
      <c r="C227" s="2"/>
      <c r="F227" s="2"/>
      <c r="H227" s="2"/>
      <c r="I227" s="7"/>
    </row>
    <row r="228" spans="3:9" x14ac:dyDescent="0.25">
      <c r="C228" s="2"/>
      <c r="F228" s="2"/>
      <c r="H228" s="2"/>
      <c r="I228" s="7"/>
    </row>
    <row r="229" spans="3:9" x14ac:dyDescent="0.25">
      <c r="C229" s="2"/>
      <c r="F229" s="2"/>
      <c r="H229" s="2"/>
      <c r="I229" s="7"/>
    </row>
    <row r="230" spans="3:9" x14ac:dyDescent="0.25">
      <c r="C230" s="2"/>
      <c r="F230" s="2"/>
      <c r="H230" s="2"/>
      <c r="I230" s="7"/>
    </row>
    <row r="231" spans="3:9" x14ac:dyDescent="0.25">
      <c r="C231" s="2"/>
      <c r="F231" s="2"/>
      <c r="H231" s="2"/>
      <c r="I231" s="7"/>
    </row>
    <row r="232" spans="3:9" x14ac:dyDescent="0.25">
      <c r="C232" s="2"/>
      <c r="F232" s="2"/>
      <c r="H232" s="2"/>
      <c r="I232" s="7"/>
    </row>
    <row r="233" spans="3:9" x14ac:dyDescent="0.25">
      <c r="C233" s="2"/>
      <c r="F233" s="2"/>
      <c r="H233" s="2"/>
      <c r="I233" s="7"/>
    </row>
    <row r="234" spans="3:9" x14ac:dyDescent="0.25">
      <c r="C234" s="2"/>
      <c r="F234" s="2"/>
      <c r="H234" s="2"/>
      <c r="I234" s="7"/>
    </row>
    <row r="235" spans="3:9" x14ac:dyDescent="0.25">
      <c r="C235" s="2"/>
      <c r="F235" s="2"/>
      <c r="H235" s="2"/>
      <c r="I235" s="7"/>
    </row>
    <row r="236" spans="3:9" x14ac:dyDescent="0.25">
      <c r="C236" s="2"/>
      <c r="F236" s="2"/>
      <c r="H236" s="2"/>
      <c r="I236" s="7"/>
    </row>
    <row r="237" spans="3:9" x14ac:dyDescent="0.25">
      <c r="C237" s="2"/>
      <c r="F237" s="2"/>
      <c r="H237" s="2"/>
      <c r="I237" s="7"/>
    </row>
    <row r="238" spans="3:9" x14ac:dyDescent="0.25">
      <c r="C238" s="2"/>
      <c r="F238" s="2"/>
      <c r="H238" s="2"/>
      <c r="I238" s="7"/>
    </row>
    <row r="239" spans="3:9" x14ac:dyDescent="0.25">
      <c r="C239" s="2"/>
      <c r="F239" s="2"/>
      <c r="H239" s="2"/>
      <c r="I239" s="7"/>
    </row>
    <row r="240" spans="3:9" x14ac:dyDescent="0.25">
      <c r="C240" s="2"/>
      <c r="F240" s="2"/>
      <c r="H240" s="2"/>
      <c r="I240" s="7"/>
    </row>
    <row r="241" spans="3:9" x14ac:dyDescent="0.25">
      <c r="C241" s="2"/>
      <c r="F241" s="2"/>
      <c r="H241" s="2"/>
      <c r="I241" s="7"/>
    </row>
    <row r="242" spans="3:9" x14ac:dyDescent="0.25">
      <c r="C242" s="2"/>
      <c r="F242" s="2"/>
      <c r="H242" s="2"/>
      <c r="I242" s="7"/>
    </row>
    <row r="243" spans="3:9" x14ac:dyDescent="0.25">
      <c r="C243" s="2"/>
      <c r="F243" s="2"/>
      <c r="H243" s="2"/>
      <c r="I243" s="7"/>
    </row>
    <row r="244" spans="3:9" x14ac:dyDescent="0.25">
      <c r="C244" s="2"/>
      <c r="F244" s="2"/>
      <c r="H244" s="2"/>
      <c r="I244" s="7"/>
    </row>
    <row r="245" spans="3:9" x14ac:dyDescent="0.25">
      <c r="C245" s="2"/>
      <c r="F245" s="2"/>
      <c r="H245" s="2"/>
      <c r="I245" s="7"/>
    </row>
    <row r="246" spans="3:9" x14ac:dyDescent="0.25">
      <c r="C246" s="2"/>
      <c r="F246" s="2"/>
      <c r="H246" s="2"/>
      <c r="I246" s="7"/>
    </row>
    <row r="247" spans="3:9" x14ac:dyDescent="0.25">
      <c r="C247" s="2"/>
      <c r="F247" s="2"/>
      <c r="H247" s="2"/>
      <c r="I247" s="7"/>
    </row>
    <row r="248" spans="3:9" x14ac:dyDescent="0.25">
      <c r="C248" s="2"/>
      <c r="F248" s="2"/>
      <c r="H248" s="2"/>
      <c r="I248" s="7"/>
    </row>
    <row r="249" spans="3:9" x14ac:dyDescent="0.25">
      <c r="C249" s="2"/>
      <c r="F249" s="2"/>
      <c r="H249" s="2"/>
      <c r="I249" s="7"/>
    </row>
    <row r="250" spans="3:9" x14ac:dyDescent="0.25">
      <c r="C250" s="2"/>
      <c r="F250" s="2"/>
      <c r="H250" s="2"/>
      <c r="I250" s="7"/>
    </row>
    <row r="251" spans="3:9" x14ac:dyDescent="0.25">
      <c r="C251" s="2"/>
      <c r="F251" s="2"/>
      <c r="H251" s="2"/>
      <c r="I251" s="7"/>
    </row>
    <row r="252" spans="3:9" x14ac:dyDescent="0.25">
      <c r="C252" s="2"/>
      <c r="F252" s="2"/>
      <c r="H252" s="2"/>
      <c r="I252" s="7"/>
    </row>
    <row r="253" spans="3:9" x14ac:dyDescent="0.25">
      <c r="C253" s="2"/>
      <c r="F253" s="2"/>
      <c r="H253" s="2"/>
      <c r="I253" s="7"/>
    </row>
    <row r="254" spans="3:9" x14ac:dyDescent="0.25">
      <c r="C254" s="2"/>
      <c r="F254" s="2"/>
      <c r="H254" s="2"/>
      <c r="I254" s="7"/>
    </row>
    <row r="255" spans="3:9" x14ac:dyDescent="0.25">
      <c r="C255" s="2"/>
      <c r="F255" s="2"/>
      <c r="H255" s="2"/>
      <c r="I255" s="7"/>
    </row>
    <row r="256" spans="3:9" x14ac:dyDescent="0.25">
      <c r="C256" s="2"/>
      <c r="F256" s="2"/>
      <c r="H256" s="2"/>
      <c r="I256" s="7"/>
    </row>
    <row r="257" spans="3:9" x14ac:dyDescent="0.25">
      <c r="C257" s="2"/>
      <c r="F257" s="2"/>
      <c r="H257" s="2"/>
      <c r="I257" s="7"/>
    </row>
    <row r="258" spans="3:9" x14ac:dyDescent="0.25">
      <c r="C258" s="2"/>
      <c r="F258" s="2"/>
      <c r="H258" s="2"/>
      <c r="I258" s="7"/>
    </row>
    <row r="259" spans="3:9" x14ac:dyDescent="0.25">
      <c r="C259" s="2"/>
      <c r="F259" s="2"/>
      <c r="H259" s="2"/>
      <c r="I259" s="7"/>
    </row>
    <row r="260" spans="3:9" x14ac:dyDescent="0.25">
      <c r="C260" s="2"/>
      <c r="F260" s="2"/>
      <c r="H260" s="2"/>
      <c r="I260" s="7"/>
    </row>
    <row r="261" spans="3:9" x14ac:dyDescent="0.25">
      <c r="C261" s="2"/>
      <c r="F261" s="2"/>
      <c r="H261" s="2"/>
      <c r="I261" s="7"/>
    </row>
    <row r="262" spans="3:9" x14ac:dyDescent="0.25">
      <c r="C262" s="2"/>
      <c r="F262" s="2"/>
      <c r="H262" s="2"/>
      <c r="I262" s="7"/>
    </row>
    <row r="263" spans="3:9" x14ac:dyDescent="0.25">
      <c r="C263" s="2"/>
      <c r="F263" s="2"/>
      <c r="H263" s="2"/>
      <c r="I263" s="7"/>
    </row>
    <row r="264" spans="3:9" x14ac:dyDescent="0.25">
      <c r="C264" s="2"/>
      <c r="F264" s="2"/>
      <c r="H264" s="2"/>
      <c r="I264" s="7"/>
    </row>
    <row r="265" spans="3:9" x14ac:dyDescent="0.25">
      <c r="C265" s="2"/>
      <c r="F265" s="2"/>
      <c r="H265" s="2"/>
      <c r="I265" s="7"/>
    </row>
    <row r="266" spans="3:9" x14ac:dyDescent="0.25">
      <c r="C266" s="2"/>
      <c r="F266" s="2"/>
      <c r="H266" s="2"/>
      <c r="I266" s="7"/>
    </row>
    <row r="267" spans="3:9" x14ac:dyDescent="0.25">
      <c r="C267" s="2"/>
      <c r="F267" s="2"/>
      <c r="H267" s="2"/>
      <c r="I267" s="7"/>
    </row>
    <row r="268" spans="3:9" x14ac:dyDescent="0.25">
      <c r="C268" s="2"/>
      <c r="F268" s="2"/>
      <c r="H268" s="2"/>
      <c r="I268" s="7"/>
    </row>
    <row r="269" spans="3:9" x14ac:dyDescent="0.25">
      <c r="C269" s="2"/>
      <c r="F269" s="2"/>
      <c r="H269" s="2"/>
      <c r="I269" s="7"/>
    </row>
    <row r="270" spans="3:9" x14ac:dyDescent="0.25">
      <c r="C270" s="2"/>
      <c r="F270" s="2"/>
      <c r="H270" s="2"/>
      <c r="I270" s="7"/>
    </row>
    <row r="271" spans="3:9" x14ac:dyDescent="0.25">
      <c r="C271" s="2"/>
      <c r="F271" s="2"/>
      <c r="H271" s="2"/>
      <c r="I271" s="7"/>
    </row>
    <row r="272" spans="3:9" x14ac:dyDescent="0.25">
      <c r="C272" s="2"/>
      <c r="F272" s="2"/>
      <c r="H272" s="2"/>
      <c r="I272" s="7"/>
    </row>
    <row r="273" spans="3:9" x14ac:dyDescent="0.25">
      <c r="C273" s="2"/>
      <c r="F273" s="2"/>
      <c r="H273" s="2"/>
      <c r="I273" s="7"/>
    </row>
    <row r="274" spans="3:9" x14ac:dyDescent="0.25">
      <c r="C274" s="2"/>
      <c r="F274" s="2"/>
      <c r="H274" s="2"/>
      <c r="I274" s="7"/>
    </row>
    <row r="275" spans="3:9" x14ac:dyDescent="0.25">
      <c r="C275" s="2"/>
      <c r="F275" s="2"/>
      <c r="H275" s="2"/>
      <c r="I275" s="7"/>
    </row>
    <row r="276" spans="3:9" x14ac:dyDescent="0.25">
      <c r="C276" s="2"/>
      <c r="F276" s="2"/>
      <c r="H276" s="2"/>
      <c r="I276" s="7"/>
    </row>
    <row r="277" spans="3:9" x14ac:dyDescent="0.25">
      <c r="C277" s="2"/>
      <c r="F277" s="2"/>
      <c r="H277" s="2"/>
      <c r="I277" s="7"/>
    </row>
    <row r="278" spans="3:9" x14ac:dyDescent="0.25">
      <c r="C278" s="2"/>
      <c r="F278" s="2"/>
      <c r="H278" s="2"/>
      <c r="I278" s="7"/>
    </row>
    <row r="279" spans="3:9" x14ac:dyDescent="0.25">
      <c r="C279" s="2"/>
      <c r="F279" s="2"/>
      <c r="H279" s="2"/>
      <c r="I279" s="7"/>
    </row>
    <row r="280" spans="3:9" x14ac:dyDescent="0.25">
      <c r="C280" s="2"/>
      <c r="F280" s="2"/>
      <c r="H280" s="2"/>
      <c r="I280" s="7"/>
    </row>
    <row r="281" spans="3:9" x14ac:dyDescent="0.25">
      <c r="C281" s="2"/>
      <c r="F281" s="2"/>
      <c r="H281" s="2"/>
      <c r="I281" s="7"/>
    </row>
    <row r="282" spans="3:9" x14ac:dyDescent="0.25">
      <c r="C282" s="2"/>
      <c r="F282" s="2"/>
      <c r="H282" s="2"/>
      <c r="I282" s="7"/>
    </row>
    <row r="283" spans="3:9" x14ac:dyDescent="0.25">
      <c r="C283" s="2"/>
      <c r="F283" s="2"/>
      <c r="H283" s="2"/>
      <c r="I283" s="7"/>
    </row>
    <row r="284" spans="3:9" x14ac:dyDescent="0.25">
      <c r="C284" s="2"/>
      <c r="F284" s="2"/>
      <c r="H284" s="2"/>
      <c r="I284" s="7"/>
    </row>
    <row r="285" spans="3:9" x14ac:dyDescent="0.25">
      <c r="C285" s="2"/>
      <c r="F285" s="2"/>
      <c r="H285" s="2"/>
      <c r="I285" s="7"/>
    </row>
    <row r="286" spans="3:9" x14ac:dyDescent="0.25">
      <c r="C286" s="2"/>
      <c r="F286" s="2"/>
      <c r="H286" s="2"/>
      <c r="I286" s="7"/>
    </row>
    <row r="287" spans="3:9" x14ac:dyDescent="0.25">
      <c r="C287" s="2"/>
      <c r="F287" s="2"/>
      <c r="H287" s="2"/>
      <c r="I287" s="7"/>
    </row>
    <row r="288" spans="3:9" x14ac:dyDescent="0.25">
      <c r="C288" s="2"/>
      <c r="F288" s="2"/>
      <c r="H288" s="2"/>
      <c r="I288" s="7"/>
    </row>
    <row r="289" spans="3:9" x14ac:dyDescent="0.25">
      <c r="C289" s="2"/>
      <c r="F289" s="2"/>
      <c r="H289" s="2"/>
      <c r="I289" s="7"/>
    </row>
    <row r="290" spans="3:9" x14ac:dyDescent="0.25">
      <c r="C290" s="2"/>
      <c r="F290" s="2"/>
      <c r="H290" s="2"/>
      <c r="I290" s="7"/>
    </row>
    <row r="291" spans="3:9" x14ac:dyDescent="0.25">
      <c r="C291" s="2"/>
      <c r="F291" s="2"/>
      <c r="H291" s="2"/>
      <c r="I291" s="7"/>
    </row>
    <row r="292" spans="3:9" x14ac:dyDescent="0.25">
      <c r="C292" s="2"/>
      <c r="F292" s="2"/>
      <c r="H292" s="2"/>
      <c r="I292" s="7"/>
    </row>
    <row r="293" spans="3:9" x14ac:dyDescent="0.25">
      <c r="C293" s="2"/>
      <c r="F293" s="2"/>
      <c r="H293" s="2"/>
      <c r="I293" s="7"/>
    </row>
    <row r="294" spans="3:9" x14ac:dyDescent="0.25">
      <c r="C294" s="2"/>
      <c r="F294" s="2"/>
      <c r="H294" s="2"/>
      <c r="I294" s="7"/>
    </row>
    <row r="295" spans="3:9" x14ac:dyDescent="0.25">
      <c r="C295" s="2"/>
      <c r="F295" s="2"/>
      <c r="H295" s="2"/>
      <c r="I295" s="7"/>
    </row>
    <row r="296" spans="3:9" x14ac:dyDescent="0.25">
      <c r="C296" s="2"/>
      <c r="F296" s="2"/>
      <c r="H296" s="2"/>
      <c r="I296" s="7"/>
    </row>
    <row r="297" spans="3:9" x14ac:dyDescent="0.25">
      <c r="C297" s="2"/>
      <c r="F297" s="2"/>
      <c r="H297" s="2"/>
      <c r="I297" s="7"/>
    </row>
    <row r="298" spans="3:9" x14ac:dyDescent="0.25">
      <c r="C298" s="2"/>
      <c r="F298" s="2"/>
      <c r="H298" s="2"/>
      <c r="I298" s="7"/>
    </row>
    <row r="299" spans="3:9" x14ac:dyDescent="0.25">
      <c r="C299" s="2"/>
      <c r="F299" s="2"/>
      <c r="H299" s="2"/>
      <c r="I299" s="7"/>
    </row>
    <row r="300" spans="3:9" x14ac:dyDescent="0.25">
      <c r="C300" s="2"/>
      <c r="F300" s="2"/>
      <c r="H300" s="2"/>
      <c r="I300" s="7"/>
    </row>
    <row r="301" spans="3:9" x14ac:dyDescent="0.25">
      <c r="C301" s="2"/>
      <c r="F301" s="2"/>
      <c r="H301" s="2"/>
      <c r="I301" s="7"/>
    </row>
    <row r="302" spans="3:9" x14ac:dyDescent="0.25">
      <c r="C302" s="2"/>
      <c r="F302" s="2"/>
      <c r="H302" s="2"/>
      <c r="I302" s="7"/>
    </row>
    <row r="303" spans="3:9" x14ac:dyDescent="0.25">
      <c r="C303" s="2"/>
      <c r="F303" s="2"/>
      <c r="H303" s="2"/>
      <c r="I303" s="7"/>
    </row>
    <row r="304" spans="3:9" x14ac:dyDescent="0.25">
      <c r="C304" s="2"/>
      <c r="F304" s="2"/>
      <c r="H304" s="2"/>
      <c r="I304" s="7"/>
    </row>
    <row r="305" spans="3:9" x14ac:dyDescent="0.25">
      <c r="C305" s="2"/>
      <c r="F305" s="2"/>
      <c r="H305" s="2"/>
      <c r="I305" s="7"/>
    </row>
    <row r="306" spans="3:9" x14ac:dyDescent="0.25">
      <c r="C306" s="2"/>
      <c r="F306" s="2"/>
      <c r="H306" s="2"/>
      <c r="I306" s="7"/>
    </row>
    <row r="307" spans="3:9" x14ac:dyDescent="0.25">
      <c r="C307" s="2"/>
      <c r="F307" s="2"/>
      <c r="H307" s="2"/>
      <c r="I307" s="7"/>
    </row>
    <row r="308" spans="3:9" x14ac:dyDescent="0.25">
      <c r="C308" s="2"/>
      <c r="F308" s="2"/>
      <c r="H308" s="2"/>
      <c r="I308" s="7"/>
    </row>
    <row r="309" spans="3:9" x14ac:dyDescent="0.25">
      <c r="C309" s="2"/>
      <c r="F309" s="2"/>
      <c r="H309" s="2"/>
      <c r="I309" s="7"/>
    </row>
    <row r="310" spans="3:9" x14ac:dyDescent="0.25">
      <c r="C310" s="2"/>
      <c r="F310" s="2"/>
      <c r="H310" s="2"/>
      <c r="I310" s="7"/>
    </row>
    <row r="311" spans="3:9" x14ac:dyDescent="0.25">
      <c r="C311" s="2"/>
      <c r="F311" s="2"/>
      <c r="H311" s="2"/>
      <c r="I311" s="7"/>
    </row>
    <row r="312" spans="3:9" x14ac:dyDescent="0.25">
      <c r="C312" s="2"/>
      <c r="F312" s="2"/>
      <c r="H312" s="2"/>
      <c r="I312" s="7"/>
    </row>
    <row r="313" spans="3:9" x14ac:dyDescent="0.25">
      <c r="C313" s="2"/>
      <c r="F313" s="2"/>
      <c r="H313" s="2"/>
      <c r="I313" s="7"/>
    </row>
    <row r="314" spans="3:9" x14ac:dyDescent="0.25">
      <c r="C314" s="2"/>
      <c r="F314" s="2"/>
      <c r="H314" s="2"/>
      <c r="I314" s="7"/>
    </row>
    <row r="315" spans="3:9" x14ac:dyDescent="0.25">
      <c r="C315" s="2"/>
      <c r="F315" s="2"/>
      <c r="H315" s="2"/>
      <c r="I315" s="7"/>
    </row>
    <row r="316" spans="3:9" x14ac:dyDescent="0.25">
      <c r="C316" s="2"/>
      <c r="F316" s="2"/>
      <c r="H316" s="2"/>
      <c r="I316" s="7"/>
    </row>
    <row r="317" spans="3:9" x14ac:dyDescent="0.25">
      <c r="C317" s="2"/>
      <c r="F317" s="2"/>
      <c r="H317" s="2"/>
      <c r="I317" s="7"/>
    </row>
    <row r="318" spans="3:9" x14ac:dyDescent="0.25">
      <c r="C318" s="2"/>
      <c r="F318" s="2"/>
      <c r="H318" s="2"/>
      <c r="I318" s="7"/>
    </row>
    <row r="319" spans="3:9" x14ac:dyDescent="0.25">
      <c r="C319" s="2"/>
      <c r="F319" s="2"/>
      <c r="H319" s="2"/>
      <c r="I319" s="7"/>
    </row>
    <row r="320" spans="3:9" x14ac:dyDescent="0.25">
      <c r="C320" s="2"/>
      <c r="F320" s="2"/>
      <c r="H320" s="2"/>
      <c r="I320" s="7"/>
    </row>
    <row r="321" spans="3:9" x14ac:dyDescent="0.25">
      <c r="C321" s="2"/>
      <c r="F321" s="2"/>
      <c r="H321" s="2"/>
      <c r="I321" s="7"/>
    </row>
    <row r="322" spans="3:9" x14ac:dyDescent="0.25">
      <c r="C322" s="2"/>
      <c r="F322" s="2"/>
      <c r="H322" s="2"/>
      <c r="I322" s="7"/>
    </row>
    <row r="323" spans="3:9" x14ac:dyDescent="0.25">
      <c r="C323" s="2"/>
      <c r="F323" s="2"/>
      <c r="H323" s="2"/>
      <c r="I323" s="7"/>
    </row>
    <row r="324" spans="3:9" x14ac:dyDescent="0.25">
      <c r="C324" s="2"/>
      <c r="F324" s="2"/>
      <c r="H324" s="2"/>
      <c r="I324" s="7"/>
    </row>
    <row r="325" spans="3:9" x14ac:dyDescent="0.25">
      <c r="C325" s="2"/>
      <c r="F325" s="2"/>
      <c r="H325" s="2"/>
      <c r="I325" s="7"/>
    </row>
    <row r="326" spans="3:9" x14ac:dyDescent="0.25">
      <c r="C326" s="2"/>
      <c r="F326" s="2"/>
      <c r="H326" s="2"/>
      <c r="I326" s="7"/>
    </row>
    <row r="327" spans="3:9" x14ac:dyDescent="0.25">
      <c r="C327" s="2"/>
      <c r="F327" s="2"/>
      <c r="H327" s="2"/>
      <c r="I327" s="7"/>
    </row>
    <row r="328" spans="3:9" x14ac:dyDescent="0.25">
      <c r="C328" s="2"/>
      <c r="F328" s="2"/>
      <c r="H328" s="2"/>
      <c r="I328" s="7"/>
    </row>
    <row r="329" spans="3:9" x14ac:dyDescent="0.25">
      <c r="C329" s="2"/>
      <c r="F329" s="2"/>
      <c r="H329" s="2"/>
      <c r="I329" s="7"/>
    </row>
    <row r="330" spans="3:9" x14ac:dyDescent="0.25">
      <c r="C330" s="2"/>
      <c r="F330" s="2"/>
      <c r="H330" s="2"/>
      <c r="I330" s="7"/>
    </row>
    <row r="331" spans="3:9" x14ac:dyDescent="0.25">
      <c r="C331" s="2"/>
      <c r="F331" s="2"/>
      <c r="H331" s="2"/>
      <c r="I331" s="7"/>
    </row>
    <row r="332" spans="3:9" x14ac:dyDescent="0.25">
      <c r="C332" s="2"/>
      <c r="F332" s="2"/>
      <c r="H332" s="2"/>
      <c r="I332" s="7"/>
    </row>
    <row r="333" spans="3:9" x14ac:dyDescent="0.25">
      <c r="C333" s="2"/>
      <c r="F333" s="2"/>
      <c r="H333" s="2"/>
      <c r="I333" s="7"/>
    </row>
    <row r="334" spans="3:9" x14ac:dyDescent="0.25">
      <c r="C334" s="2"/>
      <c r="F334" s="2"/>
      <c r="H334" s="2"/>
      <c r="I334" s="7"/>
    </row>
    <row r="335" spans="3:9" x14ac:dyDescent="0.25">
      <c r="C335" s="2"/>
      <c r="F335" s="2"/>
      <c r="H335" s="2"/>
      <c r="I335" s="7"/>
    </row>
    <row r="336" spans="3:9" x14ac:dyDescent="0.25">
      <c r="C336" s="2"/>
      <c r="F336" s="2"/>
      <c r="H336" s="2"/>
      <c r="I336" s="7"/>
    </row>
    <row r="337" spans="3:9" x14ac:dyDescent="0.25">
      <c r="C337" s="2"/>
      <c r="F337" s="2"/>
      <c r="H337" s="2"/>
      <c r="I337" s="7"/>
    </row>
    <row r="338" spans="3:9" x14ac:dyDescent="0.25">
      <c r="C338" s="2"/>
      <c r="F338" s="2"/>
      <c r="H338" s="2"/>
      <c r="I338" s="7"/>
    </row>
    <row r="339" spans="3:9" x14ac:dyDescent="0.25">
      <c r="C339" s="2"/>
      <c r="F339" s="2"/>
      <c r="H339" s="2"/>
      <c r="I339" s="7"/>
    </row>
    <row r="340" spans="3:9" x14ac:dyDescent="0.25">
      <c r="C340" s="2"/>
      <c r="F340" s="2"/>
      <c r="H340" s="2"/>
      <c r="I340" s="7"/>
    </row>
    <row r="341" spans="3:9" x14ac:dyDescent="0.25">
      <c r="C341" s="2"/>
      <c r="F341" s="2"/>
      <c r="H341" s="2"/>
      <c r="I341" s="7"/>
    </row>
    <row r="342" spans="3:9" x14ac:dyDescent="0.25">
      <c r="C342" s="2"/>
      <c r="F342" s="2"/>
      <c r="H342" s="2"/>
      <c r="I342" s="7"/>
    </row>
    <row r="343" spans="3:9" x14ac:dyDescent="0.25">
      <c r="C343" s="2"/>
      <c r="F343" s="2"/>
      <c r="H343" s="2"/>
      <c r="I343" s="7"/>
    </row>
    <row r="344" spans="3:9" x14ac:dyDescent="0.25">
      <c r="C344" s="2"/>
      <c r="F344" s="2"/>
      <c r="H344" s="2"/>
      <c r="I344" s="7"/>
    </row>
    <row r="345" spans="3:9" x14ac:dyDescent="0.25">
      <c r="C345" s="2"/>
      <c r="F345" s="2"/>
      <c r="H345" s="2"/>
      <c r="I345" s="7"/>
    </row>
    <row r="346" spans="3:9" x14ac:dyDescent="0.25">
      <c r="C346" s="2"/>
      <c r="F346" s="2"/>
      <c r="H346" s="2"/>
      <c r="I346" s="7"/>
    </row>
    <row r="347" spans="3:9" x14ac:dyDescent="0.25">
      <c r="C347" s="2"/>
      <c r="F347" s="2"/>
      <c r="H347" s="2"/>
      <c r="I347" s="7"/>
    </row>
    <row r="348" spans="3:9" x14ac:dyDescent="0.25">
      <c r="C348" s="2"/>
      <c r="F348" s="2"/>
      <c r="H348" s="2"/>
      <c r="I348" s="7"/>
    </row>
    <row r="349" spans="3:9" x14ac:dyDescent="0.25">
      <c r="C349" s="2"/>
      <c r="F349" s="2"/>
      <c r="H349" s="2"/>
      <c r="I349" s="7"/>
    </row>
    <row r="350" spans="3:9" x14ac:dyDescent="0.25">
      <c r="C350" s="2"/>
      <c r="F350" s="2"/>
      <c r="H350" s="2"/>
      <c r="I350" s="7"/>
    </row>
    <row r="351" spans="3:9" x14ac:dyDescent="0.25">
      <c r="C351" s="2"/>
      <c r="F351" s="2"/>
      <c r="H351" s="2"/>
      <c r="I351" s="7"/>
    </row>
    <row r="352" spans="3:9" x14ac:dyDescent="0.25">
      <c r="C352" s="2"/>
      <c r="F352" s="2"/>
      <c r="H352" s="2"/>
      <c r="I352" s="7"/>
    </row>
    <row r="353" spans="3:9" x14ac:dyDescent="0.25">
      <c r="C353" s="2"/>
      <c r="F353" s="2"/>
      <c r="H353" s="2"/>
      <c r="I353" s="7"/>
    </row>
    <row r="354" spans="3:9" x14ac:dyDescent="0.25">
      <c r="C354" s="2"/>
      <c r="F354" s="2"/>
      <c r="H354" s="2"/>
      <c r="I354" s="7"/>
    </row>
    <row r="355" spans="3:9" x14ac:dyDescent="0.25">
      <c r="C355" s="2"/>
      <c r="F355" s="2"/>
      <c r="H355" s="2"/>
      <c r="I355" s="7"/>
    </row>
    <row r="356" spans="3:9" x14ac:dyDescent="0.25">
      <c r="C356" s="2"/>
      <c r="F356" s="2"/>
      <c r="H356" s="2"/>
      <c r="I356" s="7"/>
    </row>
    <row r="357" spans="3:9" x14ac:dyDescent="0.25">
      <c r="C357" s="2"/>
      <c r="F357" s="2"/>
      <c r="H357" s="2"/>
      <c r="I357" s="7"/>
    </row>
    <row r="358" spans="3:9" x14ac:dyDescent="0.25">
      <c r="C358" s="2"/>
      <c r="F358" s="2"/>
      <c r="H358" s="2"/>
      <c r="I358" s="7"/>
    </row>
    <row r="359" spans="3:9" x14ac:dyDescent="0.25">
      <c r="C359" s="2"/>
      <c r="F359" s="2"/>
      <c r="H359" s="2"/>
      <c r="I359" s="7"/>
    </row>
    <row r="360" spans="3:9" x14ac:dyDescent="0.25">
      <c r="C360" s="2"/>
      <c r="F360" s="2"/>
      <c r="H360" s="2"/>
      <c r="I360" s="7"/>
    </row>
    <row r="361" spans="3:9" x14ac:dyDescent="0.25">
      <c r="C361" s="2"/>
      <c r="F361" s="2"/>
      <c r="H361" s="2"/>
      <c r="I361" s="7"/>
    </row>
    <row r="362" spans="3:9" x14ac:dyDescent="0.25">
      <c r="C362" s="2"/>
      <c r="F362" s="2"/>
      <c r="H362" s="2"/>
      <c r="I362" s="7"/>
    </row>
    <row r="363" spans="3:9" x14ac:dyDescent="0.25">
      <c r="C363" s="2"/>
      <c r="F363" s="2"/>
      <c r="H363" s="2"/>
      <c r="I363" s="7"/>
    </row>
    <row r="364" spans="3:9" x14ac:dyDescent="0.25">
      <c r="C364" s="2"/>
      <c r="F364" s="2"/>
      <c r="H364" s="2"/>
      <c r="I364" s="7"/>
    </row>
    <row r="365" spans="3:9" x14ac:dyDescent="0.25">
      <c r="C365" s="2"/>
      <c r="F365" s="2"/>
      <c r="H365" s="2"/>
      <c r="I365" s="7"/>
    </row>
    <row r="366" spans="3:9" x14ac:dyDescent="0.25">
      <c r="C366" s="2"/>
      <c r="F366" s="2"/>
      <c r="H366" s="2"/>
      <c r="I366" s="7"/>
    </row>
    <row r="367" spans="3:9" x14ac:dyDescent="0.25">
      <c r="C367" s="2"/>
      <c r="F367" s="2"/>
      <c r="H367" s="2"/>
      <c r="I367" s="7"/>
    </row>
    <row r="368" spans="3:9" x14ac:dyDescent="0.25">
      <c r="C368" s="2"/>
      <c r="F368" s="2"/>
      <c r="H368" s="2"/>
      <c r="I368" s="7"/>
    </row>
    <row r="369" spans="3:9" x14ac:dyDescent="0.25">
      <c r="C369" s="2"/>
      <c r="F369" s="2"/>
      <c r="H369" s="2"/>
      <c r="I369" s="7"/>
    </row>
    <row r="370" spans="3:9" x14ac:dyDescent="0.25">
      <c r="C370" s="2"/>
      <c r="F370" s="2"/>
      <c r="H370" s="2"/>
      <c r="I370" s="7"/>
    </row>
    <row r="371" spans="3:9" x14ac:dyDescent="0.25">
      <c r="C371" s="2"/>
      <c r="F371" s="2"/>
      <c r="H371" s="2"/>
      <c r="I371" s="7"/>
    </row>
    <row r="372" spans="3:9" x14ac:dyDescent="0.25">
      <c r="C372" s="2"/>
      <c r="F372" s="2"/>
      <c r="H372" s="2"/>
      <c r="I372" s="7"/>
    </row>
    <row r="373" spans="3:9" x14ac:dyDescent="0.25">
      <c r="C373" s="2"/>
      <c r="F373" s="2"/>
      <c r="H373" s="2"/>
      <c r="I373" s="7"/>
    </row>
    <row r="374" spans="3:9" x14ac:dyDescent="0.25">
      <c r="C374" s="2"/>
      <c r="F374" s="2"/>
      <c r="H374" s="2"/>
      <c r="I374" s="7"/>
    </row>
    <row r="375" spans="3:9" x14ac:dyDescent="0.25">
      <c r="C375" s="2"/>
      <c r="F375" s="2"/>
      <c r="H375" s="2"/>
      <c r="I375" s="7"/>
    </row>
    <row r="376" spans="3:9" x14ac:dyDescent="0.25">
      <c r="C376" s="2"/>
      <c r="F376" s="2"/>
      <c r="H376" s="2"/>
      <c r="I376" s="7"/>
    </row>
    <row r="377" spans="3:9" x14ac:dyDescent="0.25">
      <c r="C377" s="2"/>
      <c r="F377" s="2"/>
      <c r="H377" s="2"/>
      <c r="I377" s="7"/>
    </row>
    <row r="378" spans="3:9" x14ac:dyDescent="0.25">
      <c r="C378" s="2"/>
      <c r="F378" s="2"/>
      <c r="H378" s="2"/>
      <c r="I378" s="7"/>
    </row>
    <row r="379" spans="3:9" x14ac:dyDescent="0.25">
      <c r="C379" s="2"/>
      <c r="F379" s="2"/>
      <c r="H379" s="2"/>
      <c r="I379" s="7"/>
    </row>
    <row r="380" spans="3:9" x14ac:dyDescent="0.25">
      <c r="C380" s="2"/>
      <c r="F380" s="2"/>
      <c r="H380" s="2"/>
      <c r="I380" s="7"/>
    </row>
    <row r="381" spans="3:9" x14ac:dyDescent="0.25">
      <c r="C381" s="2"/>
      <c r="F381" s="2"/>
      <c r="H381" s="2"/>
      <c r="I381" s="7"/>
    </row>
    <row r="382" spans="3:9" x14ac:dyDescent="0.25">
      <c r="C382" s="2"/>
      <c r="F382" s="2"/>
      <c r="H382" s="2"/>
      <c r="I382" s="7"/>
    </row>
    <row r="383" spans="3:9" x14ac:dyDescent="0.25">
      <c r="C383" s="2"/>
      <c r="F383" s="2"/>
      <c r="H383" s="2"/>
      <c r="I383" s="7"/>
    </row>
    <row r="384" spans="3:9" x14ac:dyDescent="0.25">
      <c r="C384" s="2"/>
      <c r="F384" s="2"/>
      <c r="H384" s="2"/>
      <c r="I384" s="7"/>
    </row>
    <row r="385" spans="3:9" x14ac:dyDescent="0.25">
      <c r="C385" s="2"/>
      <c r="F385" s="2"/>
      <c r="H385" s="2"/>
      <c r="I385" s="7"/>
    </row>
    <row r="386" spans="3:9" x14ac:dyDescent="0.25">
      <c r="C386" s="2"/>
      <c r="F386" s="2"/>
      <c r="H386" s="2"/>
      <c r="I386" s="7"/>
    </row>
    <row r="387" spans="3:9" x14ac:dyDescent="0.25">
      <c r="C387" s="2"/>
      <c r="F387" s="2"/>
      <c r="H387" s="2"/>
      <c r="I387" s="7"/>
    </row>
    <row r="388" spans="3:9" x14ac:dyDescent="0.25">
      <c r="C388" s="2"/>
      <c r="F388" s="2"/>
      <c r="H388" s="2"/>
      <c r="I388" s="7"/>
    </row>
    <row r="389" spans="3:9" x14ac:dyDescent="0.25">
      <c r="C389" s="2"/>
      <c r="F389" s="2"/>
      <c r="H389" s="2"/>
      <c r="I389" s="7"/>
    </row>
    <row r="390" spans="3:9" x14ac:dyDescent="0.25">
      <c r="C390" s="2"/>
      <c r="F390" s="2"/>
      <c r="H390" s="2"/>
      <c r="I390" s="7"/>
    </row>
    <row r="391" spans="3:9" x14ac:dyDescent="0.25">
      <c r="C391" s="2"/>
      <c r="F391" s="2"/>
      <c r="H391" s="2"/>
      <c r="I391" s="7"/>
    </row>
    <row r="392" spans="3:9" x14ac:dyDescent="0.25">
      <c r="C392" s="2"/>
      <c r="F392" s="2"/>
      <c r="H392" s="2"/>
      <c r="I392" s="7"/>
    </row>
    <row r="393" spans="3:9" x14ac:dyDescent="0.25">
      <c r="C393" s="2"/>
      <c r="F393" s="2"/>
      <c r="H393" s="2"/>
      <c r="I393" s="7"/>
    </row>
    <row r="394" spans="3:9" x14ac:dyDescent="0.25">
      <c r="C394" s="2"/>
      <c r="F394" s="2"/>
      <c r="H394" s="2"/>
      <c r="I394" s="7"/>
    </row>
    <row r="395" spans="3:9" x14ac:dyDescent="0.25">
      <c r="C395" s="2"/>
      <c r="F395" s="2"/>
      <c r="H395" s="2"/>
      <c r="I395" s="7"/>
    </row>
    <row r="396" spans="3:9" x14ac:dyDescent="0.25">
      <c r="C396" s="2"/>
      <c r="F396" s="2"/>
      <c r="H396" s="2"/>
      <c r="I396" s="7"/>
    </row>
    <row r="397" spans="3:9" x14ac:dyDescent="0.25">
      <c r="C397" s="2"/>
      <c r="F397" s="2"/>
      <c r="H397" s="2"/>
      <c r="I397" s="7"/>
    </row>
    <row r="398" spans="3:9" x14ac:dyDescent="0.25">
      <c r="C398" s="2"/>
      <c r="F398" s="2"/>
      <c r="H398" s="2"/>
      <c r="I398" s="7"/>
    </row>
    <row r="399" spans="3:9" x14ac:dyDescent="0.25">
      <c r="C399" s="2"/>
      <c r="F399" s="2"/>
      <c r="H399" s="2"/>
      <c r="I399" s="7"/>
    </row>
    <row r="400" spans="3:9" x14ac:dyDescent="0.25">
      <c r="C400" s="2"/>
      <c r="F400" s="2"/>
      <c r="H400" s="2"/>
      <c r="I400" s="7"/>
    </row>
    <row r="401" spans="3:9" x14ac:dyDescent="0.25">
      <c r="C401" s="2"/>
      <c r="F401" s="2"/>
      <c r="H401" s="2"/>
      <c r="I401" s="7"/>
    </row>
    <row r="402" spans="3:9" x14ac:dyDescent="0.25">
      <c r="C402" s="2"/>
      <c r="F402" s="2"/>
      <c r="H402" s="2"/>
      <c r="I402" s="7"/>
    </row>
    <row r="403" spans="3:9" x14ac:dyDescent="0.25">
      <c r="C403" s="2"/>
      <c r="F403" s="2"/>
      <c r="H403" s="2"/>
      <c r="I403" s="7"/>
    </row>
    <row r="404" spans="3:9" x14ac:dyDescent="0.25">
      <c r="C404" s="2"/>
      <c r="F404" s="2"/>
      <c r="H404" s="2"/>
      <c r="I404" s="7"/>
    </row>
    <row r="405" spans="3:9" x14ac:dyDescent="0.25">
      <c r="C405" s="2"/>
      <c r="F405" s="2"/>
      <c r="H405" s="2"/>
      <c r="I405" s="7"/>
    </row>
    <row r="406" spans="3:9" x14ac:dyDescent="0.25">
      <c r="C406" s="2"/>
      <c r="F406" s="2"/>
      <c r="H406" s="2"/>
      <c r="I406" s="7"/>
    </row>
    <row r="407" spans="3:9" x14ac:dyDescent="0.25">
      <c r="C407" s="2"/>
      <c r="F407" s="2"/>
      <c r="H407" s="2"/>
      <c r="I407" s="7"/>
    </row>
    <row r="408" spans="3:9" x14ac:dyDescent="0.25">
      <c r="C408" s="2"/>
      <c r="F408" s="2"/>
      <c r="H408" s="2"/>
      <c r="I408" s="7"/>
    </row>
    <row r="409" spans="3:9" x14ac:dyDescent="0.25">
      <c r="C409" s="2"/>
      <c r="F409" s="2"/>
      <c r="H409" s="2"/>
      <c r="I409" s="7"/>
    </row>
    <row r="410" spans="3:9" x14ac:dyDescent="0.25">
      <c r="C410" s="2"/>
      <c r="F410" s="2"/>
      <c r="H410" s="2"/>
      <c r="I410" s="7"/>
    </row>
    <row r="411" spans="3:9" x14ac:dyDescent="0.25">
      <c r="C411" s="2"/>
      <c r="F411" s="2"/>
      <c r="H411" s="2"/>
      <c r="I411" s="7"/>
    </row>
    <row r="412" spans="3:9" x14ac:dyDescent="0.25">
      <c r="C412" s="2"/>
      <c r="F412" s="2"/>
      <c r="H412" s="2"/>
      <c r="I412" s="7"/>
    </row>
    <row r="413" spans="3:9" x14ac:dyDescent="0.25">
      <c r="C413" s="2"/>
      <c r="F413" s="2"/>
      <c r="H413" s="2"/>
      <c r="I413" s="7"/>
    </row>
    <row r="414" spans="3:9" x14ac:dyDescent="0.25">
      <c r="C414" s="2"/>
      <c r="F414" s="2"/>
      <c r="H414" s="2"/>
      <c r="I414" s="7"/>
    </row>
    <row r="415" spans="3:9" x14ac:dyDescent="0.25">
      <c r="C415" s="2"/>
      <c r="F415" s="2"/>
      <c r="H415" s="2"/>
      <c r="I415" s="7"/>
    </row>
    <row r="416" spans="3:9" x14ac:dyDescent="0.25">
      <c r="C416" s="2"/>
      <c r="F416" s="2"/>
      <c r="H416" s="2"/>
      <c r="I416" s="7"/>
    </row>
    <row r="417" spans="3:9" x14ac:dyDescent="0.25">
      <c r="C417" s="2"/>
      <c r="F417" s="2"/>
      <c r="H417" s="2"/>
      <c r="I417" s="7"/>
    </row>
    <row r="418" spans="3:9" x14ac:dyDescent="0.25">
      <c r="C418" s="2"/>
      <c r="F418" s="2"/>
      <c r="H418" s="2"/>
      <c r="I418" s="7"/>
    </row>
    <row r="419" spans="3:9" x14ac:dyDescent="0.25">
      <c r="C419" s="2"/>
      <c r="F419" s="2"/>
      <c r="H419" s="2"/>
      <c r="I419" s="7"/>
    </row>
    <row r="420" spans="3:9" x14ac:dyDescent="0.25">
      <c r="C420" s="2"/>
      <c r="F420" s="2"/>
      <c r="H420" s="2"/>
      <c r="I420" s="7"/>
    </row>
    <row r="421" spans="3:9" x14ac:dyDescent="0.25">
      <c r="C421" s="2"/>
      <c r="F421" s="2"/>
      <c r="H421" s="2"/>
      <c r="I421" s="7"/>
    </row>
    <row r="422" spans="3:9" x14ac:dyDescent="0.25">
      <c r="C422" s="2"/>
      <c r="F422" s="2"/>
      <c r="H422" s="2"/>
      <c r="I422" s="7"/>
    </row>
    <row r="423" spans="3:9" x14ac:dyDescent="0.25">
      <c r="C423" s="2"/>
      <c r="F423" s="2"/>
      <c r="H423" s="2"/>
      <c r="I423" s="7"/>
    </row>
    <row r="424" spans="3:9" x14ac:dyDescent="0.25">
      <c r="C424" s="2"/>
      <c r="F424" s="2"/>
      <c r="H424" s="2"/>
      <c r="I424" s="7"/>
    </row>
    <row r="425" spans="3:9" x14ac:dyDescent="0.25">
      <c r="C425" s="2"/>
      <c r="F425" s="2"/>
      <c r="H425" s="2"/>
      <c r="I425" s="7"/>
    </row>
    <row r="426" spans="3:9" x14ac:dyDescent="0.25">
      <c r="C426" s="2"/>
      <c r="F426" s="2"/>
      <c r="H426" s="2"/>
      <c r="I426" s="7"/>
    </row>
    <row r="427" spans="3:9" x14ac:dyDescent="0.25">
      <c r="C427" s="2"/>
      <c r="F427" s="2"/>
      <c r="H427" s="2"/>
      <c r="I427" s="7"/>
    </row>
    <row r="428" spans="3:9" x14ac:dyDescent="0.25">
      <c r="C428" s="2"/>
      <c r="F428" s="2"/>
      <c r="H428" s="2"/>
      <c r="I428" s="7"/>
    </row>
    <row r="429" spans="3:9" x14ac:dyDescent="0.25">
      <c r="C429" s="2"/>
      <c r="F429" s="2"/>
      <c r="H429" s="2"/>
      <c r="I429" s="7"/>
    </row>
    <row r="430" spans="3:9" x14ac:dyDescent="0.25">
      <c r="C430" s="2"/>
      <c r="F430" s="2"/>
      <c r="H430" s="2"/>
      <c r="I430" s="7"/>
    </row>
    <row r="431" spans="3:9" x14ac:dyDescent="0.25">
      <c r="C431" s="2"/>
      <c r="F431" s="2"/>
      <c r="H431" s="2"/>
      <c r="I431" s="7"/>
    </row>
    <row r="432" spans="3:9" x14ac:dyDescent="0.25">
      <c r="C432" s="2"/>
      <c r="F432" s="2"/>
      <c r="H432" s="2"/>
      <c r="I432" s="7"/>
    </row>
    <row r="433" spans="3:9" x14ac:dyDescent="0.25">
      <c r="C433" s="2"/>
      <c r="F433" s="2"/>
      <c r="H433" s="2"/>
      <c r="I433" s="7"/>
    </row>
    <row r="434" spans="3:9" x14ac:dyDescent="0.25">
      <c r="C434" s="2"/>
      <c r="F434" s="2"/>
      <c r="H434" s="2"/>
      <c r="I434" s="7"/>
    </row>
    <row r="435" spans="3:9" x14ac:dyDescent="0.25">
      <c r="C435" s="2"/>
      <c r="F435" s="2"/>
      <c r="H435" s="2"/>
      <c r="I435" s="7"/>
    </row>
    <row r="436" spans="3:9" x14ac:dyDescent="0.25">
      <c r="C436" s="2"/>
      <c r="F436" s="2"/>
      <c r="H436" s="2"/>
      <c r="I436" s="7"/>
    </row>
    <row r="437" spans="3:9" x14ac:dyDescent="0.25">
      <c r="C437" s="2"/>
      <c r="F437" s="2"/>
      <c r="H437" s="2"/>
      <c r="I437" s="7"/>
    </row>
    <row r="438" spans="3:9" x14ac:dyDescent="0.25">
      <c r="C438" s="2"/>
      <c r="F438" s="2"/>
      <c r="H438" s="2"/>
      <c r="I438" s="7"/>
    </row>
    <row r="439" spans="3:9" x14ac:dyDescent="0.25">
      <c r="C439" s="2"/>
      <c r="F439" s="2"/>
      <c r="H439" s="2"/>
      <c r="I439" s="7"/>
    </row>
    <row r="440" spans="3:9" x14ac:dyDescent="0.25">
      <c r="C440" s="2"/>
      <c r="F440" s="2"/>
      <c r="H440" s="2"/>
      <c r="I440" s="7"/>
    </row>
    <row r="441" spans="3:9" x14ac:dyDescent="0.25">
      <c r="C441" s="2"/>
      <c r="F441" s="2"/>
      <c r="H441" s="2"/>
      <c r="I441" s="7"/>
    </row>
    <row r="442" spans="3:9" x14ac:dyDescent="0.25">
      <c r="C442" s="2"/>
      <c r="F442" s="2"/>
      <c r="H442" s="2"/>
      <c r="I442" s="7"/>
    </row>
    <row r="443" spans="3:9" x14ac:dyDescent="0.25">
      <c r="C443" s="2"/>
      <c r="F443" s="2"/>
      <c r="H443" s="2"/>
      <c r="I443" s="7"/>
    </row>
    <row r="444" spans="3:9" x14ac:dyDescent="0.25">
      <c r="C444" s="2"/>
      <c r="F444" s="2"/>
      <c r="H444" s="2"/>
      <c r="I444" s="7"/>
    </row>
    <row r="445" spans="3:9" x14ac:dyDescent="0.25">
      <c r="C445" s="2"/>
      <c r="F445" s="2"/>
      <c r="H445" s="2"/>
      <c r="I445" s="7"/>
    </row>
    <row r="446" spans="3:9" x14ac:dyDescent="0.25">
      <c r="C446" s="2"/>
      <c r="F446" s="2"/>
      <c r="H446" s="2"/>
      <c r="I446" s="7"/>
    </row>
    <row r="447" spans="3:9" x14ac:dyDescent="0.25">
      <c r="C447" s="2"/>
      <c r="F447" s="2"/>
      <c r="H447" s="2"/>
      <c r="I447" s="7"/>
    </row>
    <row r="448" spans="3:9" x14ac:dyDescent="0.25">
      <c r="C448" s="2"/>
      <c r="F448" s="2"/>
      <c r="H448" s="2"/>
      <c r="I448" s="7"/>
    </row>
    <row r="449" spans="3:9" x14ac:dyDescent="0.25">
      <c r="C449" s="2"/>
      <c r="F449" s="2"/>
      <c r="H449" s="2"/>
      <c r="I449" s="7"/>
    </row>
    <row r="450" spans="3:9" x14ac:dyDescent="0.25">
      <c r="C450" s="2"/>
      <c r="F450" s="2"/>
      <c r="H450" s="2"/>
      <c r="I450" s="7"/>
    </row>
    <row r="451" spans="3:9" x14ac:dyDescent="0.25">
      <c r="C451" s="2"/>
      <c r="F451" s="2"/>
      <c r="H451" s="2"/>
      <c r="I451" s="7"/>
    </row>
    <row r="452" spans="3:9" x14ac:dyDescent="0.25">
      <c r="C452" s="2"/>
      <c r="F452" s="2"/>
      <c r="H452" s="2"/>
      <c r="I452" s="7"/>
    </row>
    <row r="453" spans="3:9" x14ac:dyDescent="0.25">
      <c r="C453" s="2"/>
      <c r="F453" s="2"/>
      <c r="H453" s="2"/>
      <c r="I453" s="7"/>
    </row>
    <row r="454" spans="3:9" x14ac:dyDescent="0.25">
      <c r="C454" s="2"/>
      <c r="F454" s="2"/>
      <c r="H454" s="2"/>
      <c r="I454" s="7"/>
    </row>
    <row r="455" spans="3:9" x14ac:dyDescent="0.25">
      <c r="C455" s="2"/>
      <c r="F455" s="2"/>
      <c r="H455" s="2"/>
      <c r="I455" s="7"/>
    </row>
    <row r="456" spans="3:9" x14ac:dyDescent="0.25">
      <c r="C456" s="2"/>
      <c r="F456" s="2"/>
      <c r="H456" s="2"/>
      <c r="I456" s="7"/>
    </row>
    <row r="457" spans="3:9" x14ac:dyDescent="0.25">
      <c r="C457" s="2"/>
      <c r="F457" s="2"/>
      <c r="H457" s="2"/>
      <c r="I457" s="7"/>
    </row>
    <row r="458" spans="3:9" x14ac:dyDescent="0.25">
      <c r="C458" s="2"/>
      <c r="F458" s="2"/>
      <c r="H458" s="2"/>
      <c r="I458" s="7"/>
    </row>
    <row r="459" spans="3:9" x14ac:dyDescent="0.25">
      <c r="C459" s="2"/>
      <c r="F459" s="2"/>
      <c r="H459" s="2"/>
      <c r="I459" s="7"/>
    </row>
    <row r="460" spans="3:9" x14ac:dyDescent="0.25">
      <c r="C460" s="2"/>
      <c r="F460" s="2"/>
      <c r="H460" s="2"/>
      <c r="I460" s="7"/>
    </row>
    <row r="461" spans="3:9" x14ac:dyDescent="0.25">
      <c r="C461" s="2"/>
      <c r="F461" s="2"/>
      <c r="H461" s="2"/>
      <c r="I461" s="7"/>
    </row>
    <row r="462" spans="3:9" x14ac:dyDescent="0.25">
      <c r="C462" s="2"/>
      <c r="F462" s="2"/>
      <c r="H462" s="2"/>
      <c r="I462" s="7"/>
    </row>
    <row r="463" spans="3:9" x14ac:dyDescent="0.25">
      <c r="C463" s="2"/>
      <c r="F463" s="2"/>
      <c r="H463" s="2"/>
      <c r="I463" s="7"/>
    </row>
    <row r="464" spans="3:9" x14ac:dyDescent="0.25">
      <c r="C464" s="2"/>
      <c r="F464" s="2"/>
      <c r="H464" s="2"/>
      <c r="I464" s="7"/>
    </row>
    <row r="465" spans="3:9" x14ac:dyDescent="0.25">
      <c r="C465" s="2"/>
      <c r="F465" s="2"/>
      <c r="H465" s="2"/>
      <c r="I465" s="7"/>
    </row>
    <row r="466" spans="3:9" x14ac:dyDescent="0.25">
      <c r="C466" s="2"/>
      <c r="F466" s="2"/>
      <c r="H466" s="2"/>
      <c r="I466" s="7"/>
    </row>
    <row r="467" spans="3:9" x14ac:dyDescent="0.25">
      <c r="C467" s="2"/>
      <c r="F467" s="2"/>
      <c r="H467" s="2"/>
      <c r="I467" s="7"/>
    </row>
    <row r="468" spans="3:9" x14ac:dyDescent="0.25">
      <c r="C468" s="2"/>
      <c r="F468" s="2"/>
      <c r="H468" s="2"/>
      <c r="I468" s="7"/>
    </row>
    <row r="469" spans="3:9" x14ac:dyDescent="0.25">
      <c r="C469" s="2"/>
      <c r="F469" s="2"/>
      <c r="H469" s="2"/>
      <c r="I469" s="7"/>
    </row>
    <row r="470" spans="3:9" x14ac:dyDescent="0.25">
      <c r="C470" s="2"/>
      <c r="F470" s="2"/>
      <c r="H470" s="2"/>
      <c r="I470" s="7"/>
    </row>
    <row r="471" spans="3:9" x14ac:dyDescent="0.25">
      <c r="C471" s="2"/>
      <c r="F471" s="2"/>
      <c r="H471" s="2"/>
      <c r="I471" s="7"/>
    </row>
    <row r="472" spans="3:9" x14ac:dyDescent="0.25">
      <c r="C472" s="2"/>
      <c r="F472" s="2"/>
      <c r="H472" s="2"/>
      <c r="I472" s="7"/>
    </row>
    <row r="473" spans="3:9" x14ac:dyDescent="0.25">
      <c r="C473" s="2"/>
      <c r="F473" s="2"/>
      <c r="H473" s="2"/>
      <c r="I473" s="7"/>
    </row>
    <row r="474" spans="3:9" x14ac:dyDescent="0.25">
      <c r="C474" s="2"/>
      <c r="F474" s="2"/>
      <c r="H474" s="2"/>
      <c r="I474" s="7"/>
    </row>
    <row r="475" spans="3:9" x14ac:dyDescent="0.25">
      <c r="C475" s="2"/>
      <c r="F475" s="2"/>
      <c r="H475" s="2"/>
      <c r="I475" s="7"/>
    </row>
    <row r="476" spans="3:9" x14ac:dyDescent="0.25">
      <c r="C476" s="2"/>
      <c r="F476" s="2"/>
      <c r="H476" s="2"/>
      <c r="I476" s="7"/>
    </row>
    <row r="477" spans="3:9" x14ac:dyDescent="0.25">
      <c r="C477" s="2"/>
      <c r="F477" s="2"/>
      <c r="H477" s="2"/>
      <c r="I477" s="7"/>
    </row>
    <row r="478" spans="3:9" x14ac:dyDescent="0.25">
      <c r="C478" s="2"/>
      <c r="F478" s="2"/>
      <c r="H478" s="2"/>
      <c r="I478" s="7"/>
    </row>
    <row r="479" spans="3:9" x14ac:dyDescent="0.25">
      <c r="C479" s="2"/>
      <c r="F479" s="2"/>
      <c r="H479" s="2"/>
      <c r="I479" s="7"/>
    </row>
    <row r="480" spans="3:9" x14ac:dyDescent="0.25">
      <c r="C480" s="2"/>
      <c r="F480" s="2"/>
      <c r="H480" s="2"/>
      <c r="I480" s="7"/>
    </row>
    <row r="481" spans="3:9" x14ac:dyDescent="0.25">
      <c r="C481" s="2"/>
      <c r="F481" s="2"/>
      <c r="H481" s="2"/>
      <c r="I481" s="7"/>
    </row>
    <row r="482" spans="3:9" x14ac:dyDescent="0.25">
      <c r="C482" s="2"/>
      <c r="F482" s="2"/>
      <c r="H482" s="2"/>
      <c r="I482" s="7"/>
    </row>
    <row r="483" spans="3:9" x14ac:dyDescent="0.25">
      <c r="C483" s="2"/>
      <c r="F483" s="2"/>
      <c r="H483" s="2"/>
      <c r="I483" s="7"/>
    </row>
    <row r="484" spans="3:9" x14ac:dyDescent="0.25">
      <c r="C484" s="2"/>
      <c r="F484" s="2"/>
      <c r="H484" s="2"/>
      <c r="I484" s="7"/>
    </row>
    <row r="485" spans="3:9" x14ac:dyDescent="0.25">
      <c r="C485" s="2"/>
      <c r="F485" s="2"/>
      <c r="H485" s="2"/>
      <c r="I485" s="7"/>
    </row>
    <row r="486" spans="3:9" x14ac:dyDescent="0.25">
      <c r="C486" s="2"/>
      <c r="F486" s="2"/>
      <c r="H486" s="2"/>
      <c r="I486" s="7"/>
    </row>
    <row r="487" spans="3:9" x14ac:dyDescent="0.25">
      <c r="C487" s="2"/>
      <c r="F487" s="2"/>
      <c r="H487" s="2"/>
      <c r="I487" s="7"/>
    </row>
    <row r="488" spans="3:9" x14ac:dyDescent="0.25">
      <c r="C488" s="2"/>
      <c r="F488" s="2"/>
      <c r="H488" s="2"/>
      <c r="I488" s="7"/>
    </row>
    <row r="489" spans="3:9" x14ac:dyDescent="0.25">
      <c r="C489" s="2"/>
      <c r="F489" s="2"/>
      <c r="H489" s="2"/>
      <c r="I489" s="7"/>
    </row>
    <row r="490" spans="3:9" x14ac:dyDescent="0.25">
      <c r="C490" s="2"/>
      <c r="F490" s="2"/>
      <c r="H490" s="2"/>
      <c r="I490" s="7"/>
    </row>
    <row r="491" spans="3:9" x14ac:dyDescent="0.25">
      <c r="C491" s="2"/>
      <c r="F491" s="2"/>
      <c r="H491" s="2"/>
      <c r="I491" s="7"/>
    </row>
    <row r="492" spans="3:9" x14ac:dyDescent="0.25">
      <c r="C492" s="2"/>
      <c r="F492" s="2"/>
      <c r="H492" s="2"/>
      <c r="I492" s="7"/>
    </row>
    <row r="493" spans="3:9" x14ac:dyDescent="0.25">
      <c r="C493" s="2"/>
      <c r="F493" s="2"/>
      <c r="H493" s="2"/>
      <c r="I493" s="7"/>
    </row>
    <row r="494" spans="3:9" x14ac:dyDescent="0.25">
      <c r="C494" s="2"/>
      <c r="F494" s="2"/>
      <c r="H494" s="2"/>
      <c r="I494" s="7"/>
    </row>
    <row r="495" spans="3:9" x14ac:dyDescent="0.25">
      <c r="C495" s="2"/>
      <c r="F495" s="2"/>
      <c r="H495" s="2"/>
      <c r="I495" s="7"/>
    </row>
    <row r="496" spans="3:9" x14ac:dyDescent="0.25">
      <c r="C496" s="2"/>
      <c r="F496" s="2"/>
      <c r="H496" s="2"/>
      <c r="I496" s="7"/>
    </row>
    <row r="497" spans="3:9" x14ac:dyDescent="0.25">
      <c r="C497" s="2"/>
      <c r="F497" s="2"/>
      <c r="H497" s="2"/>
      <c r="I497" s="7"/>
    </row>
    <row r="498" spans="3:9" x14ac:dyDescent="0.25">
      <c r="C498" s="2"/>
      <c r="F498" s="2"/>
      <c r="H498" s="2"/>
      <c r="I498" s="7"/>
    </row>
    <row r="499" spans="3:9" x14ac:dyDescent="0.25">
      <c r="C499" s="2"/>
      <c r="F499" s="2"/>
      <c r="H499" s="2"/>
      <c r="I499" s="7"/>
    </row>
    <row r="500" spans="3:9" x14ac:dyDescent="0.25">
      <c r="C500" s="2"/>
      <c r="F500" s="2"/>
      <c r="H500" s="2"/>
      <c r="I500" s="7"/>
    </row>
  </sheetData>
  <autoFilter ref="A14:L14" xr:uid="{6C361D14-7590-4682-A0BD-F9516A169D02}"/>
  <mergeCells count="13">
    <mergeCell ref="N17:S17"/>
    <mergeCell ref="K6:L6"/>
    <mergeCell ref="O6:P6"/>
    <mergeCell ref="O12:Q12"/>
    <mergeCell ref="R12:S12"/>
    <mergeCell ref="J13:L13"/>
    <mergeCell ref="B4:C4"/>
    <mergeCell ref="B5:C5"/>
    <mergeCell ref="B6:C6"/>
    <mergeCell ref="F3:H3"/>
    <mergeCell ref="F4:H4"/>
    <mergeCell ref="F5:H5"/>
    <mergeCell ref="F6:H6"/>
  </mergeCells>
  <conditionalFormatting sqref="N17">
    <cfRule type="containsText" dxfId="123" priority="1" operator="containsText" text="Please">
      <formula>NOT(ISERROR(SEARCH("Please",N17)))</formula>
    </cfRule>
  </conditionalFormatting>
  <conditionalFormatting sqref="Y10">
    <cfRule type="cellIs" dxfId="122" priority="2" operator="greaterThan">
      <formula>80</formula>
    </cfRule>
  </conditionalFormatting>
  <dataValidations count="4">
    <dataValidation type="list" allowBlank="1" showInputMessage="1" showErrorMessage="1" sqref="F15:F500" xr:uid="{97C7EAAA-FF73-4323-B791-D02EF3A0F0C9}">
      <formula1>"DEL,DEP,TPR"</formula1>
    </dataValidation>
    <dataValidation type="list" allowBlank="1" showInputMessage="1" showErrorMessage="1" sqref="H15:H100 H102:H500" xr:uid="{B7C40073-9EA9-4EEF-9C22-36EDD4F01C30}">
      <formula1>"Administrative service,Direct service,Non-case assigned direct service,Personal Development Hours"</formula1>
    </dataValidation>
    <dataValidation type="list" allowBlank="1" showInputMessage="1" showErrorMessage="1" sqref="C1:C8 C12:C14" xr:uid="{696A166B-8510-4CAD-855E-B6AA937A8CAE}">
      <formula1>"Multnomah"</formula1>
    </dataValidation>
    <dataValidation type="list" allowBlank="1" showInputMessage="1" showErrorMessage="1" sqref="C15:C1048576" xr:uid="{690B6E28-67D9-4DE4-80F4-0BFA46EBCBA0}">
      <formula1>"Benton,Clatsop,Columbia,Coos,Douglas,Lincoln,Linn,Multnomah,Polk,Yamhill"</formula1>
    </dataValidation>
  </dataValidations>
  <pageMargins left="0.7" right="0.7" top="0.75" bottom="0.75" header="0.3" footer="0.3"/>
  <pageSetup scale="45" fitToHeight="0" orientation="landscape" r:id="rId1"/>
  <headerFooter>
    <oddFooter>&amp;LDana Brandon&amp;R&amp;D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C9269C0A2B5E4EBB3934BA4AD71A13" ma:contentTypeVersion="8" ma:contentTypeDescription="Create a new document." ma:contentTypeScope="" ma:versionID="84f6ea588e4ecc60641bd12ee336e854">
  <xsd:schema xmlns:xsd="http://www.w3.org/2001/XMLSchema" xmlns:xs="http://www.w3.org/2001/XMLSchema" xmlns:p="http://schemas.microsoft.com/office/2006/metadata/properties" xmlns:ns2="9f60fe01-f7d4-463f-b01d-570a4231bc8a" targetNamespace="http://schemas.microsoft.com/office/2006/metadata/properties" ma:root="true" ma:fieldsID="e6ec643818013aae32cbedcf29a14fa4" ns2:_="">
    <xsd:import namespace="9f60fe01-f7d4-463f-b01d-570a4231bc8a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fe01-f7d4-463f-b01d-570a4231bc8a" elementFormDefault="qualified">
    <xsd:import namespace="http://schemas.microsoft.com/office/2006/documentManagement/types"/>
    <xsd:import namespace="http://schemas.microsoft.com/office/infopath/2007/PartnerControls"/>
    <xsd:element name="SharedWithUsers" ma:index="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5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A71F84-0EE2-48AE-A3EC-7DC31915503E}"/>
</file>

<file path=customXml/itemProps2.xml><?xml version="1.0" encoding="utf-8"?>
<ds:datastoreItem xmlns:ds="http://schemas.openxmlformats.org/officeDocument/2006/customXml" ds:itemID="{2574A86F-7704-4E6B-BA80-652B0EEFF790}"/>
</file>

<file path=customXml/itemProps3.xml><?xml version="1.0" encoding="utf-8"?>
<ds:datastoreItem xmlns:ds="http://schemas.openxmlformats.org/officeDocument/2006/customXml" ds:itemID="{C725B152-06B2-4F28-9F43-0BB91BFD12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15</vt:i4>
      </vt:variant>
    </vt:vector>
  </HeadingPairs>
  <TitlesOfParts>
    <vt:vector size="42" baseType="lpstr">
      <vt:lpstr>OCT25</vt:lpstr>
      <vt:lpstr>NOV25</vt:lpstr>
      <vt:lpstr>DEC25</vt:lpstr>
      <vt:lpstr>JAN26</vt:lpstr>
      <vt:lpstr>FEB26</vt:lpstr>
      <vt:lpstr>MAR26</vt:lpstr>
      <vt:lpstr>APR26</vt:lpstr>
      <vt:lpstr>MAY26</vt:lpstr>
      <vt:lpstr>JUN26</vt:lpstr>
      <vt:lpstr>JUL26</vt:lpstr>
      <vt:lpstr>AUG26</vt:lpstr>
      <vt:lpstr>SEP26</vt:lpstr>
      <vt:lpstr>OCT26</vt:lpstr>
      <vt:lpstr>NOV26</vt:lpstr>
      <vt:lpstr>DEC26</vt:lpstr>
      <vt:lpstr>JAN27</vt:lpstr>
      <vt:lpstr>FEB27</vt:lpstr>
      <vt:lpstr>MAR27</vt:lpstr>
      <vt:lpstr>APR27</vt:lpstr>
      <vt:lpstr>MAY27</vt:lpstr>
      <vt:lpstr>JUN27</vt:lpstr>
      <vt:lpstr>MonthlyReview</vt:lpstr>
      <vt:lpstr>Invoice</vt:lpstr>
      <vt:lpstr>Overview</vt:lpstr>
      <vt:lpstr>Information</vt:lpstr>
      <vt:lpstr>Invoice Instructions</vt:lpstr>
      <vt:lpstr>Online Submission</vt:lpstr>
      <vt:lpstr>Invoice!PaymentMonth</vt:lpstr>
      <vt:lpstr>Overview!PaymentMonth</vt:lpstr>
      <vt:lpstr>Invoice!Print_Area</vt:lpstr>
      <vt:lpstr>MonthlyReview!Q1ASH</vt:lpstr>
      <vt:lpstr>MonthlyReview!Q1GAS</vt:lpstr>
      <vt:lpstr>MonthlyReview!Q1TotalHrs</vt:lpstr>
      <vt:lpstr>MonthlyReview!Q2ASH</vt:lpstr>
      <vt:lpstr>MonthlyReview!Q2GAS</vt:lpstr>
      <vt:lpstr>MonthlyReview!Q2TotalHrs</vt:lpstr>
      <vt:lpstr>MonthlyReview!Q3ASH</vt:lpstr>
      <vt:lpstr>MonthlyReview!Q3GAS</vt:lpstr>
      <vt:lpstr>MonthlyReview!Q3TotalHrs</vt:lpstr>
      <vt:lpstr>MonthlyReview!Q4ASH</vt:lpstr>
      <vt:lpstr>MonthlyReview!Q4GAS</vt:lpstr>
      <vt:lpstr>MonthlyReview!Q4TotalHrs</vt:lpstr>
    </vt:vector>
  </TitlesOfParts>
  <Company>Oregon Judicial Department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Oregon Judicial Department</dc:creator>
  <cp:lastModifiedBy>Adelina Hernandez</cp:lastModifiedBy>
  <cp:lastPrinted>2021-12-06T17:34:21Z</cp:lastPrinted>
  <dcterms:created xsi:type="dcterms:W3CDTF">2015-06-24T22:52:19Z</dcterms:created>
  <dcterms:modified xsi:type="dcterms:W3CDTF">2025-10-23T21:54:40Z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0x0101006FC9269C0A2B5E4EBB3934BA4AD71A13</vt:lpwstr>
  </property>
</Properties>
</file>