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ublish\WebPage_CaseLoadReporting\Case Manager\"/>
    </mc:Choice>
  </mc:AlternateContent>
  <xr:revisionPtr revIDLastSave="0" documentId="13_ncr:1_{CD3A7ED8-C7DE-4A9D-BE50-79E05C0A4244}" xr6:coauthVersionLast="47" xr6:coauthVersionMax="47" xr10:uidLastSave="{00000000-0000-0000-0000-000000000000}"/>
  <bookViews>
    <workbookView xWindow="-120" yWindow="-120" windowWidth="29040" windowHeight="15840" tabRatio="925" firstSheet="1" activeTab="1" xr2:uid="{00000000-000D-0000-FFFF-FFFF00000000}"/>
  </bookViews>
  <sheets>
    <sheet name="Lists" sheetId="33" state="hidden" r:id="rId1"/>
    <sheet name="Information" sheetId="8" r:id="rId2"/>
    <sheet name="OCT25" sheetId="19" r:id="rId3"/>
    <sheet name="NOV25" sheetId="35" r:id="rId4"/>
    <sheet name="DEC25" sheetId="36" r:id="rId5"/>
    <sheet name="JAN26" sheetId="37" r:id="rId6"/>
    <sheet name="FEB26" sheetId="38" r:id="rId7"/>
    <sheet name="MAR26" sheetId="39" r:id="rId8"/>
    <sheet name="APR26" sheetId="40" r:id="rId9"/>
    <sheet name="MAY26" sheetId="41" r:id="rId10"/>
    <sheet name="JUN26" sheetId="42" r:id="rId11"/>
    <sheet name="JUL26" sheetId="43" r:id="rId12"/>
    <sheet name="AUG26" sheetId="44" r:id="rId13"/>
    <sheet name="SEP26" sheetId="45" r:id="rId14"/>
    <sheet name="OCT26" sheetId="46" r:id="rId15"/>
    <sheet name="NOV26" sheetId="47" r:id="rId16"/>
    <sheet name="DEC26" sheetId="48" r:id="rId17"/>
    <sheet name="JAN27" sheetId="49" r:id="rId18"/>
    <sheet name="FEB27" sheetId="50" r:id="rId19"/>
    <sheet name="MAR27" sheetId="51" r:id="rId20"/>
    <sheet name="APR27" sheetId="52" r:id="rId21"/>
    <sheet name="MAY27" sheetId="53" r:id="rId22"/>
    <sheet name="JUN27" sheetId="54" r:id="rId23"/>
    <sheet name="MonthlyReview" sheetId="9" r:id="rId24"/>
    <sheet name="Invoice" sheetId="6" r:id="rId25"/>
    <sheet name="Overview" sheetId="5" r:id="rId26"/>
    <sheet name="Invoice Instructions" sheetId="12" state="hidden" r:id="rId27"/>
    <sheet name="Online Submission" sheetId="23" state="hidden" r:id="rId28"/>
  </sheets>
  <definedNames>
    <definedName name="_xlnm._FilterDatabase" localSheetId="8" hidden="1">'APR26'!$B$14:$O$14</definedName>
    <definedName name="_xlnm._FilterDatabase" localSheetId="20" hidden="1">'APR27'!$B$14:$O$14</definedName>
    <definedName name="_xlnm._FilterDatabase" localSheetId="12" hidden="1">'AUG26'!$B$14:$O$14</definedName>
    <definedName name="_xlnm._FilterDatabase" localSheetId="4" hidden="1">'DEC25'!$B$14:$O$14</definedName>
    <definedName name="_xlnm._FilterDatabase" localSheetId="16" hidden="1">'DEC26'!$B$14:$O$14</definedName>
    <definedName name="_xlnm._FilterDatabase" localSheetId="6" hidden="1">'FEB26'!$B$14:$O$14</definedName>
    <definedName name="_xlnm._FilterDatabase" localSheetId="18" hidden="1">'FEB27'!$B$14:$O$14</definedName>
    <definedName name="_xlnm._FilterDatabase" localSheetId="5" hidden="1">'JAN26'!$B$14:$O$14</definedName>
    <definedName name="_xlnm._FilterDatabase" localSheetId="17" hidden="1">'JAN27'!$B$14:$O$14</definedName>
    <definedName name="_xlnm._FilterDatabase" localSheetId="11" hidden="1">'JUL26'!$B$14:$O$14</definedName>
    <definedName name="_xlnm._FilterDatabase" localSheetId="10" hidden="1">'JUN26'!$B$14:$O$14</definedName>
    <definedName name="_xlnm._FilterDatabase" localSheetId="22" hidden="1">'JUN27'!$B$14:$O$14</definedName>
    <definedName name="_xlnm._FilterDatabase" localSheetId="7" hidden="1">'MAR26'!$B$14:$O$14</definedName>
    <definedName name="_xlnm._FilterDatabase" localSheetId="19" hidden="1">'MAR27'!$B$14:$O$14</definedName>
    <definedName name="_xlnm._FilterDatabase" localSheetId="9" hidden="1">'MAY26'!$B$14:$O$14</definedName>
    <definedName name="_xlnm._FilterDatabase" localSheetId="21" hidden="1">'MAY27'!$B$14:$O$14</definedName>
    <definedName name="_xlnm._FilterDatabase" localSheetId="3" hidden="1">'NOV25'!$B$14:$O$14</definedName>
    <definedName name="_xlnm._FilterDatabase" localSheetId="15" hidden="1">'NOV26'!$B$14:$O$14</definedName>
    <definedName name="_xlnm._FilterDatabase" localSheetId="2" hidden="1">'OCT25'!$B$14:$O$14</definedName>
    <definedName name="_xlnm._FilterDatabase" localSheetId="14" hidden="1">'OCT26'!$B$14:$O$14</definedName>
    <definedName name="_xlnm._FilterDatabase" localSheetId="13" hidden="1">'SEP26'!$B$14:$O$14</definedName>
    <definedName name="Administrative_service">Lists!$D$2:$D$4</definedName>
    <definedName name="Direct_service">Lists!$E$2:$E$7</definedName>
    <definedName name="Hours_Category">Lists!$D$1:$G$1</definedName>
    <definedName name="Non_case_assigned_direct_service">Lists!$F$2:$F$4</definedName>
    <definedName name="PaymentMonth" localSheetId="24">Invoice!$J$5</definedName>
    <definedName name="PaymentMonth" localSheetId="25">Overview!$O$2</definedName>
    <definedName name="Personal_Development">Lists!$G$2:$G$3</definedName>
    <definedName name="_xlnm.Print_Area" localSheetId="24">Invoice!$C$4:$J$36</definedName>
    <definedName name="Q1ASH" localSheetId="23">MonthlyReview!$F$13</definedName>
    <definedName name="Q1GAS" localSheetId="23">MonthlyReview!$G$13</definedName>
    <definedName name="Q1TotalHrs" localSheetId="23">MonthlyReview!$I$13</definedName>
    <definedName name="Q2ASH" localSheetId="23">MonthlyReview!$F$23</definedName>
    <definedName name="Q2GAS" localSheetId="23">MonthlyReview!$G$23</definedName>
    <definedName name="Q2TotalHrs" localSheetId="23">MonthlyReview!$I$23</definedName>
    <definedName name="Q3ASH" localSheetId="23">MonthlyReview!$F$33</definedName>
    <definedName name="Q3GAS" localSheetId="23">MonthlyReview!$G$33</definedName>
    <definedName name="Q3TotalHrs" localSheetId="23">MonthlyReview!$I$33</definedName>
    <definedName name="Q4ASH" localSheetId="23">MonthlyReview!$F$43</definedName>
    <definedName name="Q4GAS" localSheetId="23">MonthlyReview!$G$43</definedName>
    <definedName name="Q4TotalHrs" localSheetId="23">MonthlyReview!$I$43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4" l="1" a="1"/>
  <c r="D11" i="54" s="1"/>
  <c r="C11" i="54" a="1"/>
  <c r="C11" i="54" s="1"/>
  <c r="B11" i="54" a="1"/>
  <c r="B11" i="54" s="1"/>
  <c r="D10" i="54" a="1"/>
  <c r="D10" i="54" s="1"/>
  <c r="C10" i="54" a="1"/>
  <c r="C10" i="54" s="1"/>
  <c r="B10" i="54" a="1"/>
  <c r="B10" i="54" s="1"/>
  <c r="D9" i="54" a="1"/>
  <c r="D9" i="54" s="1"/>
  <c r="C9" i="54" a="1"/>
  <c r="C9" i="54" s="1"/>
  <c r="B9" i="54" a="1"/>
  <c r="B9" i="54" s="1"/>
  <c r="D11" i="53" a="1"/>
  <c r="D11" i="53" s="1"/>
  <c r="C11" i="53" a="1"/>
  <c r="C11" i="53" s="1"/>
  <c r="B11" i="53" a="1"/>
  <c r="B11" i="53" s="1"/>
  <c r="D10" i="53" a="1"/>
  <c r="D10" i="53" s="1"/>
  <c r="C10" i="53" a="1"/>
  <c r="C10" i="53" s="1"/>
  <c r="B10" i="53" a="1"/>
  <c r="B10" i="53" s="1"/>
  <c r="D9" i="53" a="1"/>
  <c r="D9" i="53" s="1"/>
  <c r="C9" i="53" a="1"/>
  <c r="C9" i="53" s="1"/>
  <c r="B9" i="53" a="1"/>
  <c r="B9" i="53" s="1"/>
  <c r="D11" i="52" a="1"/>
  <c r="D11" i="52" s="1"/>
  <c r="C11" i="52" a="1"/>
  <c r="C11" i="52" s="1"/>
  <c r="B11" i="52" a="1"/>
  <c r="B11" i="52" s="1"/>
  <c r="D10" i="52" a="1"/>
  <c r="D10" i="52" s="1"/>
  <c r="C10" i="52" a="1"/>
  <c r="C10" i="52" s="1"/>
  <c r="B10" i="52" a="1"/>
  <c r="B10" i="52" s="1"/>
  <c r="D9" i="52" a="1"/>
  <c r="D9" i="52" s="1"/>
  <c r="C9" i="52" a="1"/>
  <c r="C9" i="52" s="1"/>
  <c r="B9" i="52" a="1"/>
  <c r="B9" i="52" s="1"/>
  <c r="D11" i="51" a="1"/>
  <c r="D11" i="51" s="1"/>
  <c r="C11" i="51" a="1"/>
  <c r="C11" i="51" s="1"/>
  <c r="B11" i="51" a="1"/>
  <c r="B11" i="51" s="1"/>
  <c r="D10" i="51" a="1"/>
  <c r="D10" i="51" s="1"/>
  <c r="C10" i="51" a="1"/>
  <c r="C10" i="51" s="1"/>
  <c r="B10" i="51" a="1"/>
  <c r="B10" i="51" s="1"/>
  <c r="D9" i="51" a="1"/>
  <c r="D9" i="51" s="1"/>
  <c r="C9" i="51" a="1"/>
  <c r="C9" i="51" s="1"/>
  <c r="B9" i="51" a="1"/>
  <c r="B9" i="51" s="1"/>
  <c r="D11" i="50" a="1"/>
  <c r="D11" i="50" s="1"/>
  <c r="C11" i="50" a="1"/>
  <c r="C11" i="50" s="1"/>
  <c r="B11" i="50" a="1"/>
  <c r="B11" i="50" s="1"/>
  <c r="D10" i="50" a="1"/>
  <c r="D10" i="50" s="1"/>
  <c r="C10" i="50" a="1"/>
  <c r="C10" i="50" s="1"/>
  <c r="B10" i="50" a="1"/>
  <c r="B10" i="50" s="1"/>
  <c r="D9" i="50" a="1"/>
  <c r="D9" i="50" s="1"/>
  <c r="C9" i="50" a="1"/>
  <c r="C9" i="50" s="1"/>
  <c r="B9" i="50" a="1"/>
  <c r="B9" i="50" s="1"/>
  <c r="D11" i="49" a="1"/>
  <c r="D11" i="49" s="1"/>
  <c r="C11" i="49" a="1"/>
  <c r="C11" i="49" s="1"/>
  <c r="B11" i="49" a="1"/>
  <c r="B11" i="49" s="1"/>
  <c r="D10" i="49" a="1"/>
  <c r="D10" i="49" s="1"/>
  <c r="C10" i="49" a="1"/>
  <c r="C10" i="49" s="1"/>
  <c r="B10" i="49" a="1"/>
  <c r="B10" i="49" s="1"/>
  <c r="D9" i="49" a="1"/>
  <c r="D9" i="49" s="1"/>
  <c r="C9" i="49" a="1"/>
  <c r="C9" i="49" s="1"/>
  <c r="B9" i="49" a="1"/>
  <c r="B9" i="49" s="1"/>
  <c r="D11" i="48" a="1"/>
  <c r="D11" i="48" s="1"/>
  <c r="C11" i="48" a="1"/>
  <c r="C11" i="48" s="1"/>
  <c r="B11" i="48" a="1"/>
  <c r="B11" i="48" s="1"/>
  <c r="D10" i="48" a="1"/>
  <c r="D10" i="48" s="1"/>
  <c r="C10" i="48" a="1"/>
  <c r="C10" i="48" s="1"/>
  <c r="B10" i="48" a="1"/>
  <c r="B10" i="48" s="1"/>
  <c r="D9" i="48" a="1"/>
  <c r="D9" i="48" s="1"/>
  <c r="C9" i="48" a="1"/>
  <c r="C9" i="48" s="1"/>
  <c r="B9" i="48" a="1"/>
  <c r="B9" i="48" s="1"/>
  <c r="D11" i="47" a="1"/>
  <c r="D11" i="47" s="1"/>
  <c r="C11" i="47" a="1"/>
  <c r="C11" i="47" s="1"/>
  <c r="B11" i="47" a="1"/>
  <c r="B11" i="47" s="1"/>
  <c r="D10" i="47" a="1"/>
  <c r="D10" i="47" s="1"/>
  <c r="C10" i="47" a="1"/>
  <c r="C10" i="47" s="1"/>
  <c r="B10" i="47" a="1"/>
  <c r="B10" i="47" s="1"/>
  <c r="D9" i="47" a="1"/>
  <c r="D9" i="47" s="1"/>
  <c r="C9" i="47" a="1"/>
  <c r="C9" i="47" s="1"/>
  <c r="B9" i="47" a="1"/>
  <c r="B9" i="47" s="1"/>
  <c r="D11" i="46" a="1"/>
  <c r="D11" i="46" s="1"/>
  <c r="C11" i="46" a="1"/>
  <c r="C11" i="46" s="1"/>
  <c r="B11" i="46" a="1"/>
  <c r="B11" i="46" s="1"/>
  <c r="D10" i="46" a="1"/>
  <c r="D10" i="46" s="1"/>
  <c r="C10" i="46" a="1"/>
  <c r="C10" i="46" s="1"/>
  <c r="B10" i="46" a="1"/>
  <c r="B10" i="46" s="1"/>
  <c r="D9" i="46" a="1"/>
  <c r="D9" i="46" s="1"/>
  <c r="C9" i="46" a="1"/>
  <c r="C9" i="46" s="1"/>
  <c r="B9" i="46" a="1"/>
  <c r="B9" i="46" s="1"/>
  <c r="D11" i="45" a="1"/>
  <c r="D11" i="45" s="1"/>
  <c r="C11" i="45" a="1"/>
  <c r="C11" i="45" s="1"/>
  <c r="B11" i="45" a="1"/>
  <c r="B11" i="45" s="1"/>
  <c r="D10" i="45" a="1"/>
  <c r="D10" i="45" s="1"/>
  <c r="C10" i="45" a="1"/>
  <c r="C10" i="45" s="1"/>
  <c r="B10" i="45" a="1"/>
  <c r="B10" i="45" s="1"/>
  <c r="D9" i="45" a="1"/>
  <c r="D9" i="45" s="1"/>
  <c r="C9" i="45" a="1"/>
  <c r="C9" i="45" s="1"/>
  <c r="B9" i="45" a="1"/>
  <c r="B9" i="45" s="1"/>
  <c r="D11" i="44" a="1"/>
  <c r="D11" i="44" s="1"/>
  <c r="C11" i="44" a="1"/>
  <c r="C11" i="44" s="1"/>
  <c r="B11" i="44" a="1"/>
  <c r="B11" i="44" s="1"/>
  <c r="D10" i="44" a="1"/>
  <c r="D10" i="44" s="1"/>
  <c r="C10" i="44" a="1"/>
  <c r="C10" i="44" s="1"/>
  <c r="B10" i="44" a="1"/>
  <c r="B10" i="44" s="1"/>
  <c r="D9" i="44" a="1"/>
  <c r="D9" i="44" s="1"/>
  <c r="C9" i="44" a="1"/>
  <c r="C9" i="44" s="1"/>
  <c r="B9" i="44" a="1"/>
  <c r="B9" i="44" s="1"/>
  <c r="D11" i="43" a="1"/>
  <c r="D11" i="43" s="1"/>
  <c r="C11" i="43" a="1"/>
  <c r="C11" i="43" s="1"/>
  <c r="B11" i="43" a="1"/>
  <c r="B11" i="43" s="1"/>
  <c r="D10" i="43" a="1"/>
  <c r="D10" i="43" s="1"/>
  <c r="C10" i="43" a="1"/>
  <c r="C10" i="43" s="1"/>
  <c r="B10" i="43" a="1"/>
  <c r="B10" i="43" s="1"/>
  <c r="D9" i="43" a="1"/>
  <c r="D9" i="43" s="1"/>
  <c r="C9" i="43" a="1"/>
  <c r="C9" i="43" s="1"/>
  <c r="B9" i="43" a="1"/>
  <c r="B9" i="43" s="1"/>
  <c r="D11" i="42" a="1"/>
  <c r="D11" i="42" s="1"/>
  <c r="C11" i="42" a="1"/>
  <c r="C11" i="42" s="1"/>
  <c r="B11" i="42" a="1"/>
  <c r="B11" i="42" s="1"/>
  <c r="D10" i="42" a="1"/>
  <c r="D10" i="42" s="1"/>
  <c r="C10" i="42" a="1"/>
  <c r="C10" i="42" s="1"/>
  <c r="B10" i="42" a="1"/>
  <c r="B10" i="42" s="1"/>
  <c r="D9" i="42" a="1"/>
  <c r="D9" i="42" s="1"/>
  <c r="C9" i="42" a="1"/>
  <c r="C9" i="42" s="1"/>
  <c r="B9" i="42" a="1"/>
  <c r="B9" i="42" s="1"/>
  <c r="D11" i="41" a="1"/>
  <c r="D11" i="41" s="1"/>
  <c r="C11" i="41" a="1"/>
  <c r="C11" i="41" s="1"/>
  <c r="B11" i="41" a="1"/>
  <c r="B11" i="41" s="1"/>
  <c r="D10" i="41" a="1"/>
  <c r="D10" i="41" s="1"/>
  <c r="C10" i="41" a="1"/>
  <c r="C10" i="41" s="1"/>
  <c r="B10" i="41" a="1"/>
  <c r="B10" i="41" s="1"/>
  <c r="D9" i="41" a="1"/>
  <c r="D9" i="41" s="1"/>
  <c r="C9" i="41" a="1"/>
  <c r="C9" i="41" s="1"/>
  <c r="B9" i="41" a="1"/>
  <c r="B9" i="41" s="1"/>
  <c r="D11" i="40" a="1"/>
  <c r="D11" i="40" s="1"/>
  <c r="C11" i="40" a="1"/>
  <c r="C11" i="40" s="1"/>
  <c r="B11" i="40" a="1"/>
  <c r="B11" i="40" s="1"/>
  <c r="D10" i="40" a="1"/>
  <c r="D10" i="40" s="1"/>
  <c r="C10" i="40" a="1"/>
  <c r="C10" i="40" s="1"/>
  <c r="B10" i="40" a="1"/>
  <c r="B10" i="40" s="1"/>
  <c r="D9" i="40" a="1"/>
  <c r="D9" i="40" s="1"/>
  <c r="C9" i="40" a="1"/>
  <c r="C9" i="40" s="1"/>
  <c r="B9" i="40" a="1"/>
  <c r="B9" i="40" s="1"/>
  <c r="D11" i="39" a="1"/>
  <c r="D11" i="39" s="1"/>
  <c r="C11" i="39" a="1"/>
  <c r="C11" i="39" s="1"/>
  <c r="B11" i="39" a="1"/>
  <c r="B11" i="39" s="1"/>
  <c r="D10" i="39" a="1"/>
  <c r="D10" i="39" s="1"/>
  <c r="C10" i="39" a="1"/>
  <c r="C10" i="39" s="1"/>
  <c r="B10" i="39" a="1"/>
  <c r="B10" i="39" s="1"/>
  <c r="D9" i="39" a="1"/>
  <c r="D9" i="39" s="1"/>
  <c r="C9" i="39" a="1"/>
  <c r="C9" i="39" s="1"/>
  <c r="B9" i="39" a="1"/>
  <c r="B9" i="39" s="1"/>
  <c r="D11" i="38" a="1"/>
  <c r="D11" i="38" s="1"/>
  <c r="C11" i="38" a="1"/>
  <c r="C11" i="38" s="1"/>
  <c r="B11" i="38" a="1"/>
  <c r="B11" i="38" s="1"/>
  <c r="D10" i="38" a="1"/>
  <c r="D10" i="38" s="1"/>
  <c r="C10" i="38" a="1"/>
  <c r="C10" i="38" s="1"/>
  <c r="B10" i="38" a="1"/>
  <c r="B10" i="38" s="1"/>
  <c r="D9" i="38" a="1"/>
  <c r="D9" i="38" s="1"/>
  <c r="C9" i="38" a="1"/>
  <c r="C9" i="38" s="1"/>
  <c r="B9" i="38" a="1"/>
  <c r="B9" i="38" s="1"/>
  <c r="D11" i="37" a="1"/>
  <c r="D11" i="37" s="1"/>
  <c r="C11" i="37" a="1"/>
  <c r="C11" i="37" s="1"/>
  <c r="B11" i="37" a="1"/>
  <c r="B11" i="37" s="1"/>
  <c r="D10" i="37" a="1"/>
  <c r="D10" i="37" s="1"/>
  <c r="C10" i="37" a="1"/>
  <c r="C10" i="37" s="1"/>
  <c r="B10" i="37" a="1"/>
  <c r="B10" i="37" s="1"/>
  <c r="D9" i="37" a="1"/>
  <c r="D9" i="37" s="1"/>
  <c r="C9" i="37" a="1"/>
  <c r="C9" i="37" s="1"/>
  <c r="B9" i="37" a="1"/>
  <c r="B9" i="37" s="1"/>
  <c r="D11" i="36" a="1"/>
  <c r="D11" i="36" s="1"/>
  <c r="C11" i="36" a="1"/>
  <c r="C11" i="36" s="1"/>
  <c r="B11" i="36" a="1"/>
  <c r="B11" i="36" s="1"/>
  <c r="D10" i="36" a="1"/>
  <c r="D10" i="36" s="1"/>
  <c r="C10" i="36" a="1"/>
  <c r="C10" i="36" s="1"/>
  <c r="B10" i="36" a="1"/>
  <c r="B10" i="36" s="1"/>
  <c r="D9" i="36" a="1"/>
  <c r="D9" i="36" s="1"/>
  <c r="C9" i="36" a="1"/>
  <c r="C9" i="36" s="1"/>
  <c r="B9" i="36" a="1"/>
  <c r="B9" i="36" s="1"/>
  <c r="D11" i="35" a="1"/>
  <c r="D11" i="35" s="1"/>
  <c r="C11" i="35" a="1"/>
  <c r="C11" i="35" s="1"/>
  <c r="B11" i="35" a="1"/>
  <c r="B11" i="35" s="1"/>
  <c r="D10" i="35" a="1"/>
  <c r="D10" i="35" s="1"/>
  <c r="C10" i="35" a="1"/>
  <c r="C10" i="35" s="1"/>
  <c r="B10" i="35" a="1"/>
  <c r="B10" i="35" s="1"/>
  <c r="D9" i="35" a="1"/>
  <c r="D9" i="35" s="1"/>
  <c r="C9" i="35" a="1"/>
  <c r="C9" i="35" s="1"/>
  <c r="B9" i="35" a="1"/>
  <c r="B9" i="35" s="1"/>
  <c r="D11" i="19" a="1"/>
  <c r="D11" i="19" s="1"/>
  <c r="C11" i="19" a="1"/>
  <c r="C11" i="19" s="1"/>
  <c r="B11" i="19" a="1"/>
  <c r="B11" i="19" s="1"/>
  <c r="D10" i="19" a="1"/>
  <c r="D10" i="19" s="1"/>
  <c r="D9" i="19" a="1"/>
  <c r="D9" i="19" s="1"/>
  <c r="C10" i="19" a="1"/>
  <c r="C10" i="19" s="1"/>
  <c r="C9" i="19" a="1"/>
  <c r="C9" i="19" s="1"/>
  <c r="B10" i="19" a="1"/>
  <c r="B10" i="19" s="1"/>
  <c r="B9" i="19" a="1"/>
  <c r="B9" i="19" s="1"/>
  <c r="K10" i="54"/>
  <c r="I10" i="54"/>
  <c r="H10" i="54"/>
  <c r="G10" i="54"/>
  <c r="L10" i="54" s="1"/>
  <c r="L9" i="54"/>
  <c r="K9" i="54"/>
  <c r="I9" i="54"/>
  <c r="H9" i="54"/>
  <c r="G9" i="54"/>
  <c r="K10" i="53"/>
  <c r="I10" i="53"/>
  <c r="H10" i="53"/>
  <c r="G10" i="53"/>
  <c r="L10" i="53" s="1"/>
  <c r="L9" i="53"/>
  <c r="K9" i="53"/>
  <c r="I9" i="53"/>
  <c r="H9" i="53"/>
  <c r="G9" i="53"/>
  <c r="K10" i="52"/>
  <c r="I10" i="52"/>
  <c r="H10" i="52"/>
  <c r="G10" i="52"/>
  <c r="L10" i="52" s="1"/>
  <c r="L9" i="52"/>
  <c r="K9" i="52"/>
  <c r="I9" i="52"/>
  <c r="H9" i="52"/>
  <c r="G9" i="52"/>
  <c r="K10" i="51"/>
  <c r="I10" i="51"/>
  <c r="H10" i="51"/>
  <c r="G10" i="51"/>
  <c r="L10" i="51" s="1"/>
  <c r="L9" i="51"/>
  <c r="K9" i="51"/>
  <c r="I9" i="51"/>
  <c r="H9" i="51"/>
  <c r="G9" i="51"/>
  <c r="K10" i="50"/>
  <c r="I10" i="50"/>
  <c r="H10" i="50"/>
  <c r="G10" i="50"/>
  <c r="L10" i="50" s="1"/>
  <c r="L9" i="50"/>
  <c r="K9" i="50"/>
  <c r="I9" i="50"/>
  <c r="H9" i="50"/>
  <c r="G9" i="50"/>
  <c r="K10" i="49"/>
  <c r="I10" i="49"/>
  <c r="H10" i="49"/>
  <c r="G10" i="49"/>
  <c r="L10" i="49" s="1"/>
  <c r="L9" i="49"/>
  <c r="K9" i="49"/>
  <c r="I9" i="49"/>
  <c r="H9" i="49"/>
  <c r="G9" i="49"/>
  <c r="K10" i="48"/>
  <c r="I10" i="48"/>
  <c r="H10" i="48"/>
  <c r="G10" i="48"/>
  <c r="L10" i="48" s="1"/>
  <c r="L9" i="48"/>
  <c r="K9" i="48"/>
  <c r="I9" i="48"/>
  <c r="H9" i="48"/>
  <c r="G9" i="48"/>
  <c r="K10" i="47"/>
  <c r="I10" i="47"/>
  <c r="H10" i="47"/>
  <c r="G10" i="47"/>
  <c r="L10" i="47" s="1"/>
  <c r="L9" i="47"/>
  <c r="K9" i="47"/>
  <c r="I9" i="47"/>
  <c r="H9" i="47"/>
  <c r="G9" i="47"/>
  <c r="K10" i="46"/>
  <c r="I10" i="46"/>
  <c r="H10" i="46"/>
  <c r="G10" i="46"/>
  <c r="L10" i="46" s="1"/>
  <c r="L9" i="46"/>
  <c r="K9" i="46"/>
  <c r="I9" i="46"/>
  <c r="H9" i="46"/>
  <c r="G9" i="46"/>
  <c r="K10" i="45"/>
  <c r="I10" i="45"/>
  <c r="H10" i="45"/>
  <c r="G10" i="45"/>
  <c r="L10" i="45" s="1"/>
  <c r="L9" i="45"/>
  <c r="K9" i="45"/>
  <c r="I9" i="45"/>
  <c r="H9" i="45"/>
  <c r="G9" i="45"/>
  <c r="K10" i="44"/>
  <c r="I10" i="44"/>
  <c r="H10" i="44"/>
  <c r="G10" i="44"/>
  <c r="L10" i="44" s="1"/>
  <c r="L9" i="44"/>
  <c r="K9" i="44"/>
  <c r="I9" i="44"/>
  <c r="H9" i="44"/>
  <c r="G9" i="44"/>
  <c r="K10" i="43"/>
  <c r="I10" i="43"/>
  <c r="H10" i="43"/>
  <c r="G10" i="43"/>
  <c r="L10" i="43" s="1"/>
  <c r="L9" i="43"/>
  <c r="K9" i="43"/>
  <c r="I9" i="43"/>
  <c r="H9" i="43"/>
  <c r="G9" i="43"/>
  <c r="K10" i="42"/>
  <c r="I10" i="42"/>
  <c r="H10" i="42"/>
  <c r="G10" i="42"/>
  <c r="L10" i="42" s="1"/>
  <c r="L9" i="42"/>
  <c r="K9" i="42"/>
  <c r="I9" i="42"/>
  <c r="H9" i="42"/>
  <c r="G9" i="42"/>
  <c r="K10" i="41"/>
  <c r="I10" i="41"/>
  <c r="H10" i="41"/>
  <c r="G10" i="41"/>
  <c r="L10" i="41" s="1"/>
  <c r="L9" i="41"/>
  <c r="K9" i="41"/>
  <c r="I9" i="41"/>
  <c r="H9" i="41"/>
  <c r="G9" i="41"/>
  <c r="K10" i="40"/>
  <c r="I10" i="40"/>
  <c r="H10" i="40"/>
  <c r="G10" i="40"/>
  <c r="L10" i="40" s="1"/>
  <c r="L9" i="40"/>
  <c r="K9" i="40"/>
  <c r="I9" i="40"/>
  <c r="H9" i="40"/>
  <c r="G9" i="40"/>
  <c r="K10" i="39"/>
  <c r="I10" i="39"/>
  <c r="H10" i="39"/>
  <c r="G10" i="39"/>
  <c r="L10" i="39" s="1"/>
  <c r="L9" i="39"/>
  <c r="K9" i="39"/>
  <c r="I9" i="39"/>
  <c r="H9" i="39"/>
  <c r="G9" i="39"/>
  <c r="K10" i="38"/>
  <c r="I10" i="38"/>
  <c r="H10" i="38"/>
  <c r="G10" i="38"/>
  <c r="L10" i="38" s="1"/>
  <c r="L9" i="38"/>
  <c r="K9" i="38"/>
  <c r="I9" i="38"/>
  <c r="H9" i="38"/>
  <c r="G9" i="38"/>
  <c r="K10" i="37"/>
  <c r="I10" i="37"/>
  <c r="H10" i="37"/>
  <c r="G10" i="37"/>
  <c r="L10" i="37" s="1"/>
  <c r="L9" i="37"/>
  <c r="K9" i="37"/>
  <c r="I9" i="37"/>
  <c r="H9" i="37"/>
  <c r="G9" i="37"/>
  <c r="K10" i="36"/>
  <c r="I10" i="36"/>
  <c r="H10" i="36"/>
  <c r="G10" i="36"/>
  <c r="L10" i="36" s="1"/>
  <c r="L9" i="36"/>
  <c r="K9" i="36"/>
  <c r="I9" i="36"/>
  <c r="H9" i="36"/>
  <c r="G9" i="36"/>
  <c r="K10" i="35"/>
  <c r="I10" i="35"/>
  <c r="H10" i="35"/>
  <c r="G10" i="35"/>
  <c r="L10" i="35" s="1"/>
  <c r="L9" i="35"/>
  <c r="K9" i="35"/>
  <c r="I9" i="35"/>
  <c r="H9" i="35"/>
  <c r="G9" i="35"/>
  <c r="L9" i="19"/>
  <c r="K10" i="19"/>
  <c r="K9" i="19"/>
  <c r="I10" i="19"/>
  <c r="I9" i="19"/>
  <c r="H10" i="19"/>
  <c r="G10" i="19"/>
  <c r="H9" i="19"/>
  <c r="G9" i="19"/>
  <c r="H25" i="6" l="1"/>
  <c r="H24" i="6"/>
  <c r="H22" i="6"/>
  <c r="H21" i="6"/>
  <c r="T9" i="54"/>
  <c r="S9" i="54"/>
  <c r="Q9" i="54"/>
  <c r="P9" i="54"/>
  <c r="O9" i="54"/>
  <c r="F6" i="54"/>
  <c r="F5" i="54"/>
  <c r="R4" i="54"/>
  <c r="Q17" i="54" s="1"/>
  <c r="F4" i="54"/>
  <c r="B4" i="54"/>
  <c r="F3" i="54"/>
  <c r="T10" i="53"/>
  <c r="O10" i="53"/>
  <c r="T9" i="53"/>
  <c r="S9" i="53"/>
  <c r="S10" i="53" s="1"/>
  <c r="Q9" i="53"/>
  <c r="Q10" i="53" s="1"/>
  <c r="P9" i="53"/>
  <c r="P10" i="53" s="1"/>
  <c r="O9" i="53"/>
  <c r="F6" i="53"/>
  <c r="F5" i="53"/>
  <c r="R4" i="53"/>
  <c r="Q17" i="53" s="1"/>
  <c r="F4" i="53"/>
  <c r="B4" i="53"/>
  <c r="F3" i="53"/>
  <c r="T10" i="52"/>
  <c r="S10" i="52"/>
  <c r="O10" i="52"/>
  <c r="Q10" i="52"/>
  <c r="P10" i="52"/>
  <c r="T9" i="52"/>
  <c r="S9" i="52"/>
  <c r="Q9" i="52"/>
  <c r="P9" i="52"/>
  <c r="O9" i="52"/>
  <c r="F6" i="52"/>
  <c r="F5" i="52"/>
  <c r="R4" i="52"/>
  <c r="Q17" i="52" s="1"/>
  <c r="F4" i="52"/>
  <c r="B4" i="52"/>
  <c r="F3" i="52"/>
  <c r="S10" i="51"/>
  <c r="T10" i="51"/>
  <c r="Q10" i="51"/>
  <c r="P10" i="51"/>
  <c r="O10" i="51"/>
  <c r="T9" i="51"/>
  <c r="S9" i="51"/>
  <c r="Q9" i="51"/>
  <c r="P9" i="51"/>
  <c r="O9" i="51"/>
  <c r="F6" i="51"/>
  <c r="F5" i="51"/>
  <c r="R4" i="51"/>
  <c r="Q17" i="51" s="1"/>
  <c r="F4" i="51"/>
  <c r="B4" i="51"/>
  <c r="F3" i="51"/>
  <c r="T10" i="50"/>
  <c r="S10" i="50"/>
  <c r="Q10" i="50"/>
  <c r="P10" i="50"/>
  <c r="T9" i="50"/>
  <c r="S9" i="50"/>
  <c r="Q9" i="50"/>
  <c r="P9" i="50"/>
  <c r="O9" i="50"/>
  <c r="O10" i="50" s="1"/>
  <c r="F6" i="50"/>
  <c r="F5" i="50"/>
  <c r="R4" i="50"/>
  <c r="Q17" i="50" s="1"/>
  <c r="F4" i="50"/>
  <c r="B4" i="50"/>
  <c r="F3" i="50"/>
  <c r="T10" i="49"/>
  <c r="Q10" i="49"/>
  <c r="O10" i="49"/>
  <c r="T9" i="49"/>
  <c r="S9" i="49"/>
  <c r="S10" i="49" s="1"/>
  <c r="Q9" i="49"/>
  <c r="P9" i="49"/>
  <c r="O9" i="49"/>
  <c r="F6" i="49"/>
  <c r="F5" i="49"/>
  <c r="R4" i="49"/>
  <c r="Q17" i="49" s="1"/>
  <c r="F4" i="49"/>
  <c r="B4" i="49"/>
  <c r="F3" i="49"/>
  <c r="P10" i="48"/>
  <c r="O10" i="48"/>
  <c r="T10" i="48"/>
  <c r="Q10" i="48"/>
  <c r="T9" i="48"/>
  <c r="S9" i="48"/>
  <c r="S10" i="48" s="1"/>
  <c r="Q9" i="48"/>
  <c r="P9" i="48"/>
  <c r="O9" i="48"/>
  <c r="F6" i="48"/>
  <c r="F5" i="48"/>
  <c r="R4" i="48"/>
  <c r="Q17" i="48" s="1"/>
  <c r="F4" i="48"/>
  <c r="B4" i="48"/>
  <c r="F3" i="48"/>
  <c r="T10" i="47"/>
  <c r="Q10" i="47"/>
  <c r="P10" i="47"/>
  <c r="O10" i="47"/>
  <c r="T9" i="47"/>
  <c r="S9" i="47"/>
  <c r="S10" i="47" s="1"/>
  <c r="Q9" i="47"/>
  <c r="P9" i="47"/>
  <c r="O9" i="47"/>
  <c r="F6" i="47"/>
  <c r="F5" i="47"/>
  <c r="R4" i="47"/>
  <c r="Q17" i="47" s="1"/>
  <c r="F4" i="47"/>
  <c r="B4" i="47"/>
  <c r="F3" i="47"/>
  <c r="T10" i="46"/>
  <c r="Q10" i="46"/>
  <c r="P10" i="46"/>
  <c r="O10" i="46"/>
  <c r="T9" i="46"/>
  <c r="S9" i="46"/>
  <c r="Q9" i="46"/>
  <c r="P9" i="46"/>
  <c r="O9" i="46"/>
  <c r="F6" i="46"/>
  <c r="F5" i="46"/>
  <c r="R4" i="46"/>
  <c r="Q17" i="46" s="1"/>
  <c r="F4" i="46"/>
  <c r="B4" i="46"/>
  <c r="F3" i="46"/>
  <c r="T10" i="45"/>
  <c r="P10" i="45"/>
  <c r="O10" i="45"/>
  <c r="T9" i="45"/>
  <c r="S9" i="45"/>
  <c r="S10" i="45" s="1"/>
  <c r="Q9" i="45"/>
  <c r="P9" i="45"/>
  <c r="O9" i="45"/>
  <c r="F6" i="45"/>
  <c r="F5" i="45"/>
  <c r="R4" i="45"/>
  <c r="Q17" i="45" s="1"/>
  <c r="F4" i="45"/>
  <c r="B4" i="45"/>
  <c r="F3" i="45"/>
  <c r="T10" i="44"/>
  <c r="Q10" i="44"/>
  <c r="P10" i="44"/>
  <c r="O10" i="44"/>
  <c r="T9" i="44"/>
  <c r="S9" i="44"/>
  <c r="Q9" i="44"/>
  <c r="P9" i="44"/>
  <c r="O9" i="44"/>
  <c r="S10" i="44"/>
  <c r="F6" i="44"/>
  <c r="F5" i="44"/>
  <c r="R4" i="44"/>
  <c r="Q17" i="44" s="1"/>
  <c r="F4" i="44"/>
  <c r="B4" i="44"/>
  <c r="F3" i="44"/>
  <c r="Q10" i="43"/>
  <c r="P10" i="43"/>
  <c r="T9" i="43"/>
  <c r="S9" i="43"/>
  <c r="Q9" i="43"/>
  <c r="P9" i="43"/>
  <c r="O9" i="43"/>
  <c r="S10" i="43"/>
  <c r="F6" i="43"/>
  <c r="F5" i="43"/>
  <c r="R4" i="43"/>
  <c r="Q17" i="43" s="1"/>
  <c r="F4" i="43"/>
  <c r="B4" i="43"/>
  <c r="F3" i="43"/>
  <c r="T10" i="42"/>
  <c r="Q10" i="42"/>
  <c r="P10" i="42"/>
  <c r="T9" i="42"/>
  <c r="S9" i="42"/>
  <c r="S10" i="42" s="1"/>
  <c r="Q9" i="42"/>
  <c r="P9" i="42"/>
  <c r="O9" i="42"/>
  <c r="F6" i="42"/>
  <c r="F5" i="42"/>
  <c r="R4" i="42"/>
  <c r="Q17" i="42" s="1"/>
  <c r="F4" i="42"/>
  <c r="B4" i="42"/>
  <c r="F3" i="42"/>
  <c r="T10" i="41"/>
  <c r="Q10" i="41"/>
  <c r="P10" i="41"/>
  <c r="O10" i="41"/>
  <c r="T9" i="41"/>
  <c r="S9" i="41"/>
  <c r="S10" i="41" s="1"/>
  <c r="Q9" i="41"/>
  <c r="P9" i="41"/>
  <c r="O9" i="41"/>
  <c r="F6" i="41"/>
  <c r="F5" i="41"/>
  <c r="R4" i="41"/>
  <c r="Q17" i="41" s="1"/>
  <c r="F4" i="41"/>
  <c r="B4" i="41"/>
  <c r="F3" i="41"/>
  <c r="T10" i="40"/>
  <c r="Q10" i="40"/>
  <c r="P10" i="40"/>
  <c r="O10" i="40"/>
  <c r="T9" i="40"/>
  <c r="S9" i="40"/>
  <c r="Q9" i="40"/>
  <c r="P9" i="40"/>
  <c r="O9" i="40"/>
  <c r="S10" i="40"/>
  <c r="F6" i="40"/>
  <c r="F5" i="40"/>
  <c r="R4" i="40"/>
  <c r="Q17" i="40" s="1"/>
  <c r="F4" i="40"/>
  <c r="B4" i="40"/>
  <c r="F3" i="40"/>
  <c r="T10" i="39"/>
  <c r="Q10" i="39"/>
  <c r="P10" i="39"/>
  <c r="O10" i="39"/>
  <c r="T9" i="39"/>
  <c r="S9" i="39"/>
  <c r="S10" i="39" s="1"/>
  <c r="Q9" i="39"/>
  <c r="P9" i="39"/>
  <c r="O9" i="39"/>
  <c r="F6" i="39"/>
  <c r="F5" i="39"/>
  <c r="R4" i="39"/>
  <c r="Q17" i="39" s="1"/>
  <c r="F4" i="39"/>
  <c r="B4" i="39"/>
  <c r="F3" i="39"/>
  <c r="T10" i="38"/>
  <c r="Q10" i="38"/>
  <c r="O10" i="38"/>
  <c r="T9" i="38"/>
  <c r="S9" i="38"/>
  <c r="S10" i="38" s="1"/>
  <c r="Q9" i="38"/>
  <c r="P9" i="38"/>
  <c r="O9" i="38"/>
  <c r="F6" i="38"/>
  <c r="F5" i="38"/>
  <c r="R4" i="38"/>
  <c r="Q17" i="38" s="1"/>
  <c r="F4" i="38"/>
  <c r="B4" i="38"/>
  <c r="F3" i="38"/>
  <c r="Q10" i="37"/>
  <c r="O10" i="37"/>
  <c r="T9" i="37"/>
  <c r="S9" i="37"/>
  <c r="S10" i="37" s="1"/>
  <c r="Q9" i="37"/>
  <c r="P9" i="37"/>
  <c r="O9" i="37"/>
  <c r="F6" i="37"/>
  <c r="F5" i="37"/>
  <c r="R4" i="37"/>
  <c r="Q17" i="37" s="1"/>
  <c r="F4" i="37"/>
  <c r="B4" i="37"/>
  <c r="F3" i="37"/>
  <c r="T10" i="36"/>
  <c r="Q10" i="36"/>
  <c r="P10" i="36"/>
  <c r="O10" i="36"/>
  <c r="T9" i="36"/>
  <c r="S9" i="36"/>
  <c r="Q9" i="36"/>
  <c r="P9" i="36"/>
  <c r="O9" i="36"/>
  <c r="F6" i="36"/>
  <c r="F5" i="36"/>
  <c r="R4" i="36"/>
  <c r="Q17" i="36" s="1"/>
  <c r="F4" i="36"/>
  <c r="B4" i="36"/>
  <c r="F3" i="36"/>
  <c r="T10" i="35"/>
  <c r="Q10" i="35"/>
  <c r="P10" i="35"/>
  <c r="O10" i="35"/>
  <c r="T9" i="35"/>
  <c r="S9" i="35"/>
  <c r="S10" i="35" s="1"/>
  <c r="Q9" i="35"/>
  <c r="P9" i="35"/>
  <c r="O9" i="35"/>
  <c r="F6" i="35"/>
  <c r="F5" i="35"/>
  <c r="R4" i="35"/>
  <c r="Q17" i="35" s="1"/>
  <c r="F4" i="35"/>
  <c r="B4" i="35"/>
  <c r="F3" i="35"/>
  <c r="R12" i="51" l="1"/>
  <c r="S10" i="36"/>
  <c r="R12" i="50"/>
  <c r="R12" i="47"/>
  <c r="S10" i="46"/>
  <c r="R12" i="46" s="1"/>
  <c r="Q10" i="45"/>
  <c r="T10" i="43"/>
  <c r="O10" i="42"/>
  <c r="R12" i="42" s="1"/>
  <c r="T10" i="37"/>
  <c r="R12" i="35"/>
  <c r="T10" i="54"/>
  <c r="O10" i="54"/>
  <c r="P10" i="54"/>
  <c r="Q10" i="54"/>
  <c r="S10" i="54"/>
  <c r="R12" i="53"/>
  <c r="R12" i="52"/>
  <c r="P10" i="49"/>
  <c r="R12" i="49" s="1"/>
  <c r="R12" i="48"/>
  <c r="R12" i="45"/>
  <c r="R12" i="44"/>
  <c r="O10" i="43"/>
  <c r="R12" i="43" s="1"/>
  <c r="R12" i="41"/>
  <c r="R12" i="40"/>
  <c r="R12" i="39"/>
  <c r="P10" i="38"/>
  <c r="R12" i="38" s="1"/>
  <c r="P10" i="37"/>
  <c r="R12" i="36"/>
  <c r="R4" i="19"/>
  <c r="R12" i="37" l="1"/>
  <c r="R12" i="54"/>
  <c r="O2" i="5" l="1"/>
  <c r="D4" i="5" a="1"/>
  <c r="H4" i="5" a="1"/>
  <c r="D8" i="5" a="1"/>
  <c r="E4" i="5" a="1"/>
  <c r="F6" i="5" a="1"/>
  <c r="J8" i="5"/>
  <c r="D6" i="5" a="1"/>
  <c r="F8" i="5" a="1"/>
  <c r="E6" i="5" a="1"/>
  <c r="F4" i="5" a="1"/>
  <c r="J4" i="5"/>
  <c r="H6" i="5" a="1"/>
  <c r="E8" i="5" a="1"/>
  <c r="J6" i="5"/>
  <c r="H8" i="5" a="1"/>
  <c r="I24" i="6" l="1"/>
  <c r="J24" i="6" s="1"/>
  <c r="I21" i="6"/>
  <c r="J21" i="6" s="1"/>
  <c r="H8" i="5"/>
  <c r="H6" i="5"/>
  <c r="H4" i="5"/>
  <c r="F8" i="5"/>
  <c r="F6" i="5"/>
  <c r="F4" i="5"/>
  <c r="E8" i="5"/>
  <c r="E6" i="5"/>
  <c r="E4" i="5"/>
  <c r="D8" i="5"/>
  <c r="D6" i="5"/>
  <c r="D4" i="5"/>
  <c r="T10" i="19"/>
  <c r="Q10" i="19"/>
  <c r="P10" i="19"/>
  <c r="Q17" i="19"/>
  <c r="D10" i="9"/>
  <c r="D11" i="9"/>
  <c r="I25" i="6" l="1"/>
  <c r="I22" i="6"/>
  <c r="J22" i="6" s="1"/>
  <c r="L10" i="19"/>
  <c r="I66" i="9" l="1"/>
  <c r="H66" i="9"/>
  <c r="I56" i="9"/>
  <c r="H56" i="9"/>
  <c r="I46" i="9"/>
  <c r="H46" i="9"/>
  <c r="F71" i="9"/>
  <c r="G59" i="9"/>
  <c r="J51" i="9"/>
  <c r="G70" i="9"/>
  <c r="E71" i="9"/>
  <c r="G50" i="9"/>
  <c r="F59" i="9"/>
  <c r="H70" i="9"/>
  <c r="H51" i="9"/>
  <c r="H50" i="9"/>
  <c r="G71" i="9"/>
  <c r="G60" i="9"/>
  <c r="F50" i="9"/>
  <c r="E60" i="9"/>
  <c r="E59" i="9"/>
  <c r="H59" i="9"/>
  <c r="D19" i="9"/>
  <c r="G69" i="9"/>
  <c r="J50" i="9"/>
  <c r="D71" i="9"/>
  <c r="D61" i="9"/>
  <c r="H71" i="9"/>
  <c r="D49" i="9"/>
  <c r="D70" i="9"/>
  <c r="D60" i="9"/>
  <c r="F70" i="9"/>
  <c r="H49" i="9"/>
  <c r="F60" i="9"/>
  <c r="H61" i="9"/>
  <c r="F61" i="9"/>
  <c r="E70" i="9"/>
  <c r="G61" i="9"/>
  <c r="E69" i="9"/>
  <c r="E50" i="9"/>
  <c r="D59" i="9"/>
  <c r="J49" i="9"/>
  <c r="F69" i="9"/>
  <c r="E61" i="9"/>
  <c r="E51" i="9"/>
  <c r="J60" i="9"/>
  <c r="D69" i="9"/>
  <c r="J70" i="9"/>
  <c r="J71" i="9"/>
  <c r="J59" i="9"/>
  <c r="F49" i="9"/>
  <c r="G51" i="9"/>
  <c r="D50" i="9"/>
  <c r="G49" i="9"/>
  <c r="F51" i="9"/>
  <c r="E49" i="9"/>
  <c r="H60" i="9"/>
  <c r="H69" i="9"/>
  <c r="J69" i="9"/>
  <c r="D51" i="9"/>
  <c r="J61" i="9"/>
  <c r="H73" i="9" l="1"/>
  <c r="J73" i="9"/>
  <c r="I71" i="9"/>
  <c r="I70" i="9"/>
  <c r="D73" i="9"/>
  <c r="I69" i="9"/>
  <c r="E73" i="9"/>
  <c r="F73" i="9"/>
  <c r="G73" i="9"/>
  <c r="F63" i="9"/>
  <c r="G63" i="9"/>
  <c r="H63" i="9"/>
  <c r="D63" i="9"/>
  <c r="I59" i="9"/>
  <c r="J63" i="9"/>
  <c r="I61" i="9"/>
  <c r="I60" i="9"/>
  <c r="E63" i="9"/>
  <c r="H53" i="9"/>
  <c r="J53" i="9"/>
  <c r="I51" i="9"/>
  <c r="I50" i="9"/>
  <c r="D53" i="9"/>
  <c r="I49" i="9"/>
  <c r="E53" i="9"/>
  <c r="F53" i="9"/>
  <c r="G53" i="9"/>
  <c r="D20" i="8"/>
  <c r="I73" i="9" l="1"/>
  <c r="I63" i="9"/>
  <c r="I53" i="9"/>
  <c r="N34" i="9"/>
  <c r="G4" i="9" l="1"/>
  <c r="J4" i="9" s="1"/>
  <c r="N33" i="9" l="1"/>
  <c r="M33" i="9"/>
  <c r="G7" i="6" l="1"/>
  <c r="G6" i="6"/>
  <c r="G5" i="6"/>
  <c r="E6" i="6"/>
  <c r="E5" i="6"/>
  <c r="T9" i="19"/>
  <c r="S9" i="19"/>
  <c r="S10" i="19" s="1"/>
  <c r="Q9" i="19"/>
  <c r="P9" i="19"/>
  <c r="O9" i="19"/>
  <c r="F6" i="19"/>
  <c r="F5" i="19"/>
  <c r="F4" i="19"/>
  <c r="B4" i="19"/>
  <c r="F3" i="19"/>
  <c r="I36" i="9"/>
  <c r="I26" i="9"/>
  <c r="I6" i="9"/>
  <c r="I16" i="9"/>
  <c r="E31" i="9"/>
  <c r="G41" i="9"/>
  <c r="F41" i="9"/>
  <c r="J21" i="9"/>
  <c r="G30" i="9"/>
  <c r="G31" i="9"/>
  <c r="E21" i="9"/>
  <c r="J20" i="9"/>
  <c r="H29" i="9"/>
  <c r="F21" i="9"/>
  <c r="E40" i="9"/>
  <c r="E19" i="9"/>
  <c r="H20" i="9"/>
  <c r="F29" i="9"/>
  <c r="E20" i="9"/>
  <c r="H40" i="9"/>
  <c r="E29" i="9"/>
  <c r="E33" i="6"/>
  <c r="G39" i="9"/>
  <c r="G20" i="9"/>
  <c r="F30" i="9"/>
  <c r="H19" i="9"/>
  <c r="G40" i="9"/>
  <c r="G19" i="9"/>
  <c r="F20" i="9"/>
  <c r="F40" i="9"/>
  <c r="J29" i="9"/>
  <c r="D30" i="9"/>
  <c r="G29" i="9"/>
  <c r="H41" i="9"/>
  <c r="G21" i="9"/>
  <c r="D31" i="9"/>
  <c r="F39" i="9"/>
  <c r="D21" i="9"/>
  <c r="D9" i="9"/>
  <c r="H21" i="9"/>
  <c r="D39" i="9"/>
  <c r="E30" i="9"/>
  <c r="H39" i="9"/>
  <c r="D41" i="9"/>
  <c r="D29" i="9"/>
  <c r="H30" i="9"/>
  <c r="H31" i="9"/>
  <c r="D20" i="9"/>
  <c r="J19" i="9"/>
  <c r="E35" i="6"/>
  <c r="E39" i="9"/>
  <c r="J31" i="9"/>
  <c r="F19" i="9"/>
  <c r="E41" i="9"/>
  <c r="J41" i="9"/>
  <c r="J40" i="9"/>
  <c r="E9" i="9"/>
  <c r="F31" i="9"/>
  <c r="J30" i="9"/>
  <c r="J39" i="9"/>
  <c r="D40" i="9"/>
  <c r="F43" i="9" l="1"/>
  <c r="F33" i="9"/>
  <c r="F23" i="9"/>
  <c r="O10" i="19"/>
  <c r="R12" i="19" s="1"/>
  <c r="H43" i="9"/>
  <c r="H33" i="9"/>
  <c r="E43" i="9"/>
  <c r="J43" i="9"/>
  <c r="I41" i="9"/>
  <c r="I40" i="9"/>
  <c r="D43" i="9"/>
  <c r="I39" i="9"/>
  <c r="G43" i="9"/>
  <c r="G33" i="9"/>
  <c r="J33" i="9"/>
  <c r="I31" i="9"/>
  <c r="I30" i="9"/>
  <c r="I29" i="9"/>
  <c r="D33" i="9"/>
  <c r="E33" i="9"/>
  <c r="I21" i="9"/>
  <c r="I20" i="9"/>
  <c r="E23" i="9"/>
  <c r="G23" i="9"/>
  <c r="H23" i="9"/>
  <c r="J23" i="9"/>
  <c r="D23" i="9"/>
  <c r="I19" i="9"/>
  <c r="C17" i="5"/>
  <c r="D4" i="9"/>
  <c r="C19" i="5" l="1"/>
  <c r="H36" i="9"/>
  <c r="H26" i="9"/>
  <c r="H6" i="9"/>
  <c r="H16" i="9"/>
  <c r="I43" i="9"/>
  <c r="I33" i="9"/>
  <c r="I23" i="9"/>
  <c r="H19" i="6"/>
  <c r="H18" i="6"/>
  <c r="J11" i="9"/>
  <c r="E10" i="9"/>
  <c r="H11" i="9"/>
  <c r="E9" i="6"/>
  <c r="H9" i="9"/>
  <c r="H10" i="9"/>
  <c r="E7" i="6"/>
  <c r="F10" i="9"/>
  <c r="F11" i="9"/>
  <c r="E10" i="6"/>
  <c r="G11" i="9"/>
  <c r="E11" i="9"/>
  <c r="J10" i="9"/>
  <c r="G10" i="9"/>
  <c r="I18" i="6" l="1"/>
  <c r="J18" i="6" s="1"/>
  <c r="I11" i="9"/>
  <c r="I10" i="9"/>
  <c r="H13" i="9"/>
  <c r="H10" i="5" l="1"/>
  <c r="D19" i="5" s="1"/>
  <c r="I19" i="6"/>
  <c r="J19" i="6" l="1"/>
  <c r="F10" i="5"/>
  <c r="J10" i="5"/>
  <c r="J9" i="6" s="1"/>
  <c r="G10" i="5"/>
  <c r="D33" i="5"/>
  <c r="F9" i="9"/>
  <c r="J9" i="9"/>
  <c r="D32" i="5"/>
  <c r="D30" i="5"/>
  <c r="G9" i="9"/>
  <c r="J13" i="9" l="1"/>
  <c r="E13" i="9"/>
  <c r="F13" i="9"/>
  <c r="G13" i="9"/>
  <c r="D13" i="9"/>
  <c r="I9" i="9"/>
  <c r="I13" i="9" l="1"/>
  <c r="E10" i="5"/>
  <c r="D10" i="5"/>
  <c r="M35" i="9"/>
  <c r="N35" i="9"/>
  <c r="D29" i="5"/>
  <c r="D28" i="5"/>
  <c r="J25" i="6" l="1"/>
  <c r="J27" i="6" s="1"/>
  <c r="J8" i="6"/>
  <c r="D39" i="6"/>
  <c r="E39" i="6" s="1"/>
  <c r="G12" i="5"/>
  <c r="D21" i="5" s="1"/>
  <c r="D37" i="5"/>
  <c r="D38" i="6" l="1"/>
  <c r="D17" i="5"/>
  <c r="E38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<sst xmlns="http://schemas.openxmlformats.org/spreadsheetml/2006/main" count="1346" uniqueCount="252">
  <si>
    <t>Parent Child Representation Program</t>
  </si>
  <si>
    <t>Monthly Activity Report</t>
  </si>
  <si>
    <t>I certify the information contained herein is true.  I have not received and will not accept direct or indirect</t>
  </si>
  <si>
    <t>Name</t>
  </si>
  <si>
    <t>Month</t>
  </si>
  <si>
    <t>Year</t>
  </si>
  <si>
    <t>Electronic Signature:</t>
  </si>
  <si>
    <t>Date:</t>
  </si>
  <si>
    <t>Dependency/TPR (parent)</t>
  </si>
  <si>
    <t>Dependency/
TPR (child)</t>
  </si>
  <si>
    <t>Delinquency</t>
  </si>
  <si>
    <t>Direct
Service</t>
  </si>
  <si>
    <t>Non-Case
Assigned Direct Service</t>
  </si>
  <si>
    <t>Administrative
Service</t>
  </si>
  <si>
    <t>Total
 Mileage</t>
  </si>
  <si>
    <t>Direct
Service
Wages</t>
  </si>
  <si>
    <t>Non-Case
Assigned Direct Service
Wages</t>
  </si>
  <si>
    <t>Administrative
Service
Wages</t>
  </si>
  <si>
    <t>Mileage Reimbursement</t>
  </si>
  <si>
    <t>Cases opened in month</t>
  </si>
  <si>
    <t>Total
Category</t>
  </si>
  <si>
    <t>Cases closed in month</t>
  </si>
  <si>
    <t>Total
Hours
by Category</t>
  </si>
  <si>
    <t>Total Cases</t>
  </si>
  <si>
    <t>Total Amount of Invoice:</t>
  </si>
  <si>
    <t>Mileage</t>
  </si>
  <si>
    <t>Date</t>
  </si>
  <si>
    <t>Case number</t>
  </si>
  <si>
    <t>County</t>
  </si>
  <si>
    <t>Client Last Name</t>
  </si>
  <si>
    <t>Case Type</t>
  </si>
  <si>
    <t>Hours</t>
  </si>
  <si>
    <t>Hours Category</t>
  </si>
  <si>
    <t xml:space="preserve"> From</t>
  </si>
  <si>
    <t>To</t>
  </si>
  <si>
    <t>Total
Miles</t>
  </si>
  <si>
    <t>Administrative service</t>
  </si>
  <si>
    <t>Direct Service</t>
  </si>
  <si>
    <t>Totals</t>
  </si>
  <si>
    <t>Appt./Service Date:</t>
  </si>
  <si>
    <t>Case/Invoice No.:</t>
  </si>
  <si>
    <t>Dispo/DT Date:</t>
  </si>
  <si>
    <t>Client Name/Desc.:</t>
  </si>
  <si>
    <t>Expense Information</t>
  </si>
  <si>
    <t>PCA</t>
  </si>
  <si>
    <t>Object</t>
  </si>
  <si>
    <t>Description</t>
  </si>
  <si>
    <t>Rate</t>
  </si>
  <si>
    <t>Total Units</t>
  </si>
  <si>
    <t>Amount billed</t>
  </si>
  <si>
    <t>PCRP</t>
  </si>
  <si>
    <t>Voucher Total</t>
  </si>
  <si>
    <t>Electronic Signature</t>
  </si>
  <si>
    <t>Error check:</t>
  </si>
  <si>
    <t>RstarsTIN:</t>
  </si>
  <si>
    <t>Provider Name:</t>
  </si>
  <si>
    <t>Total all hours</t>
  </si>
  <si>
    <t>Contract checks</t>
  </si>
  <si>
    <t>Math checks</t>
  </si>
  <si>
    <t>Non-case DS</t>
  </si>
  <si>
    <t>Total $Amount billed</t>
  </si>
  <si>
    <t>Definitions</t>
  </si>
  <si>
    <t>ASH = Administrative service hours</t>
  </si>
  <si>
    <t>CMS = Case management services</t>
  </si>
  <si>
    <t>PCRP program manager approval of exceptions</t>
  </si>
  <si>
    <t>Phone:</t>
  </si>
  <si>
    <t>Vendor Number:</t>
  </si>
  <si>
    <t>Mailing Address:</t>
  </si>
  <si>
    <t>Email:</t>
  </si>
  <si>
    <t>Agency:  404</t>
  </si>
  <si>
    <t>TC:  222</t>
  </si>
  <si>
    <t>January</t>
  </si>
  <si>
    <t>February</t>
  </si>
  <si>
    <t>March</t>
  </si>
  <si>
    <t>May</t>
  </si>
  <si>
    <t>Select Payment Month ---&gt;</t>
  </si>
  <si>
    <t>Personal Data</t>
  </si>
  <si>
    <t>Vendor#</t>
  </si>
  <si>
    <t>Mileage Rate</t>
  </si>
  <si>
    <t>&lt;--Amount To Pay</t>
  </si>
  <si>
    <t>Total Miles</t>
  </si>
  <si>
    <t>1 (see note)</t>
  </si>
  <si>
    <t xml:space="preserve">     CMS is the total of: Direct Service (DS) + Non-case direct service + Administrative service hours (ASH) + Personal Time (PT)</t>
  </si>
  <si>
    <t>Hrly Rate for Services</t>
  </si>
  <si>
    <t>Comparing total on Monthly sheet to total on Overview sheet</t>
  </si>
  <si>
    <t>1) Note:</t>
  </si>
  <si>
    <t>Year:</t>
  </si>
  <si>
    <t>DS</t>
  </si>
  <si>
    <t>NCADS</t>
  </si>
  <si>
    <t>Total Hrs</t>
  </si>
  <si>
    <t>Max Monthly Hours</t>
  </si>
  <si>
    <t>Error Check --&gt;</t>
  </si>
  <si>
    <t>&lt;-- Do not fill in (auto calculated)</t>
  </si>
  <si>
    <t>&lt;-- Max Monthly Hours allowed per contract (fill in)</t>
  </si>
  <si>
    <t>Error check explanation</t>
  </si>
  <si>
    <t>PT is calculated as follows:</t>
  </si>
  <si>
    <t>contract hours &gt; 40:  PT = 2</t>
  </si>
  <si>
    <t>contract hours &lt;= 40: PT = 1</t>
  </si>
  <si>
    <t>Total Hrs &lt;= 160</t>
  </si>
  <si>
    <t>Total hours claimed for the month, must be less than or equal to total monthly hours allowed by contract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</si>
  <si>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</si>
  <si>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</si>
  <si>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</si>
  <si>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</si>
  <si>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</si>
  <si>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</si>
  <si>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</si>
  <si>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</si>
  <si>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The Total Hrs value comes from cell D19 on the Information tab</t>
  </si>
  <si>
    <t>PDH</t>
  </si>
  <si>
    <t>PDH &lt;= 2</t>
  </si>
  <si>
    <t>Personal Development Hours must be less than or equal to 2</t>
  </si>
  <si>
    <t>The amout of PDH allowed comes from cell D20 on the Information tab</t>
  </si>
  <si>
    <t>Personal
 Development Hours</t>
  </si>
  <si>
    <t>Personal Development Hours</t>
  </si>
  <si>
    <t>Personal Development Hrs (auto calculated)</t>
  </si>
  <si>
    <t>Contract Data</t>
  </si>
  <si>
    <t>Year (yyyy)</t>
  </si>
  <si>
    <t>Step 1)</t>
  </si>
  <si>
    <t>Payment Month:</t>
  </si>
  <si>
    <t>Payment Quarter:</t>
  </si>
  <si>
    <t>Current Quarter error recap</t>
  </si>
  <si>
    <t>The information below is used by the Invoice tab</t>
  </si>
  <si>
    <t>Monthly</t>
  </si>
  <si>
    <t>Quarterly</t>
  </si>
  <si>
    <t>Step 2)</t>
  </si>
  <si>
    <t>Fill out your monthly hourly detail tab.</t>
  </si>
  <si>
    <t>See example below, right hand side of picture.</t>
  </si>
  <si>
    <t>To make this message go away, and you DO want this message to go away (otherwise you will not get paid correctly), click</t>
  </si>
  <si>
    <t>on the Invoice tab and change the month to the month you are billing for.</t>
  </si>
  <si>
    <t>To change the month, just click in the green cell (see below) and select the month you need from the drop down box.</t>
  </si>
  <si>
    <t>Step 3)</t>
  </si>
  <si>
    <t>Checking for errors means looking for red cells.  Anytime the code finds something that is outside the parameters</t>
  </si>
  <si>
    <t>Step 4)</t>
  </si>
  <si>
    <t>Anytime you have red cells in a month, you can get more detailed information by looking at the Overview tab.</t>
  </si>
  <si>
    <t>Important!</t>
  </si>
  <si>
    <t>If you change the current month on the Invoice tab to go back in time and look at a previous month, don't forget to set it back to the current month before sending to OPDS.</t>
  </si>
  <si>
    <t>The user should check the lower left corner of the invoice to confirm that Electronic Signature and Date fields have been filled in.</t>
  </si>
  <si>
    <t>This is a good opportunity to mention that you DO NOT fill in the signature and date fields on the Invoice tab!</t>
  </si>
  <si>
    <t>Step 5)</t>
  </si>
  <si>
    <t>Steps to using the PCRP Invoice Spreadsheet</t>
  </si>
  <si>
    <t xml:space="preserve">     Threshhold for ASH hours allowed is CMS x .15</t>
  </si>
  <si>
    <t>per Contract, sec 6 Administrative Service Hours, sub sec b)</t>
  </si>
  <si>
    <t>"Administrative service hours generally average 15% or less of the case manager's contracted monthly hours."</t>
  </si>
  <si>
    <t>ASH &lt;= Contract Hours x .15</t>
  </si>
  <si>
    <t>Payment Month from Invoice tab:</t>
  </si>
  <si>
    <t>ASH &lt;= Hrs x .15</t>
  </si>
  <si>
    <t>ASH</t>
  </si>
  <si>
    <t>Comparing total on Monthly sheet to total on Invoice tab</t>
  </si>
  <si>
    <t>Administrative service hours (ASH) generally average 15% or less of the case manager's contracted monthly hours</t>
  </si>
  <si>
    <t>Formula (the error check formulas are stored in conditional formatting):</t>
  </si>
  <si>
    <t>(f9/I9)&gt;.15  (this is the error check formula, if true the cell will be colored red).</t>
  </si>
  <si>
    <t>work that many hours, or was it a typo (there is also a problem with ASH hours)?</t>
  </si>
  <si>
    <t xml:space="preserve">Name: </t>
  </si>
  <si>
    <t xml:space="preserve">Phone: </t>
  </si>
  <si>
    <t xml:space="preserve">Mailing Address: </t>
  </si>
  <si>
    <t xml:space="preserve">Email : </t>
  </si>
  <si>
    <t>Personal
 Development</t>
  </si>
  <si>
    <t>ASH &lt;= 15%</t>
  </si>
  <si>
    <t>n/a</t>
  </si>
  <si>
    <t>Multnomah</t>
  </si>
  <si>
    <t>23503</t>
  </si>
  <si>
    <t>opdscm</t>
  </si>
  <si>
    <t>Review Information tab for accuracy.</t>
  </si>
  <si>
    <t>When you click on a detail tab, you will see a message in red asking you to change the month on the Invoice tab to match the month you are currently working on.</t>
  </si>
  <si>
    <t>For instance in the example below when looking at the Monthly Review tab, on the Jan line, Total Hrs equals 192.75 hours…did the user really</t>
  </si>
  <si>
    <t>The red cells below indicate where errors are located within the invoice,  In the example below we see that Monthly Hours are over the contract amount,</t>
  </si>
  <si>
    <t>Administrative Hours are greater than the 15% allowed and also that there is an error with Direct Service entries.  Users should go back to their monthly tab</t>
  </si>
  <si>
    <t xml:space="preserve">and review and locate the errors.  If errors cannot be located,  contact Contract Administrators for technical assistance. </t>
  </si>
  <si>
    <t>One important thing to understand about the Overview tab: It shows information only for the month the user has selected on the  Invoice tab.</t>
  </si>
  <si>
    <t xml:space="preserve">Send your invoice to Contract Administrators for final review.  Once the final review is complete follow the instructions on the Online Submission tab. </t>
  </si>
  <si>
    <t>Step 1b)</t>
  </si>
  <si>
    <t>Step 1a)</t>
  </si>
  <si>
    <t>Skip section 2-4 as they don’t apply to you</t>
  </si>
  <si>
    <t>Step 3a)</t>
  </si>
  <si>
    <t>Step 3b)</t>
  </si>
  <si>
    <t>Skip section 6 as they don’t apply to you</t>
  </si>
  <si>
    <t>Step 6)</t>
  </si>
  <si>
    <t>Steps to submitting your Invoice online</t>
  </si>
  <si>
    <t>At the end of the month, after all your hourly detail has been entered, select the Monthly Review tab and check for errors.</t>
  </si>
  <si>
    <t>of the contract, a cell gets colored red.  You should understand why the cell is colored red.</t>
  </si>
  <si>
    <t>After reviewing the Monthly Review tab, select the Invoice tab.</t>
  </si>
  <si>
    <t>Fill in the signature and date fields on the Monthly tab highlighted in green below. It will auto populate to the Invoice tab.</t>
  </si>
  <si>
    <t>There are 12 monthly detail tabs, so this spreadsheet will take care of your invoicing needs for an entire year.</t>
  </si>
  <si>
    <t>Fill in your caseload in the upper box of the monthly tab.  Enter # of cases opened and closed each month by case type and include your total open cases in the bottom row of the box.</t>
  </si>
  <si>
    <t>2025-2027</t>
  </si>
  <si>
    <t>Q4 2025 Totals</t>
  </si>
  <si>
    <t>Q1 2026 Totals</t>
  </si>
  <si>
    <t>Q2 2026 Totals</t>
  </si>
  <si>
    <t>Q3 2026 Totals</t>
  </si>
  <si>
    <t>Q4 2026 Totals</t>
  </si>
  <si>
    <t>Q1 2027 Totals</t>
  </si>
  <si>
    <t>Q2 2027 Totals</t>
  </si>
  <si>
    <t>OCT25</t>
  </si>
  <si>
    <t>NOV25</t>
  </si>
  <si>
    <t>DEC25</t>
  </si>
  <si>
    <t>JAN26</t>
  </si>
  <si>
    <t>FEB26</t>
  </si>
  <si>
    <t>MAR26</t>
  </si>
  <si>
    <t>APR26</t>
  </si>
  <si>
    <t>MAY26</t>
  </si>
  <si>
    <t>JUN26</t>
  </si>
  <si>
    <t>JUL26</t>
  </si>
  <si>
    <t>AUG26</t>
  </si>
  <si>
    <t>SEP26</t>
  </si>
  <si>
    <t>OCT26</t>
  </si>
  <si>
    <t>NOV26</t>
  </si>
  <si>
    <t>DEC26</t>
  </si>
  <si>
    <t>JAN27</t>
  </si>
  <si>
    <t>FEB27</t>
  </si>
  <si>
    <t>MAR27</t>
  </si>
  <si>
    <t>APR27</t>
  </si>
  <si>
    <t>MAY27</t>
  </si>
  <si>
    <t>JUN27</t>
  </si>
  <si>
    <t>Oct25</t>
  </si>
  <si>
    <t>Contract: Hourly PCRP Case Manager</t>
  </si>
  <si>
    <t>Columbia</t>
  </si>
  <si>
    <t>Client First Name</t>
  </si>
  <si>
    <t>Attorney OSB</t>
  </si>
  <si>
    <t>Activity</t>
  </si>
  <si>
    <t>Administrative_service</t>
  </si>
  <si>
    <t>Direct_service</t>
  </si>
  <si>
    <t>Non_case_assigned_direct_service</t>
  </si>
  <si>
    <t>Personal_Development</t>
  </si>
  <si>
    <t>Benton</t>
  </si>
  <si>
    <t>DEL</t>
  </si>
  <si>
    <t>Invoicing Time</t>
  </si>
  <si>
    <t>Client Contact</t>
  </si>
  <si>
    <t>Client Resource Coordination</t>
  </si>
  <si>
    <t>Trauma Stewardship</t>
  </si>
  <si>
    <t>Clatsop</t>
  </si>
  <si>
    <t>DEP</t>
  </si>
  <si>
    <t>Continuing Education</t>
  </si>
  <si>
    <t>Out-of-Court Advocacy Meeting</t>
  </si>
  <si>
    <t>Attorney Staffing/Communication</t>
  </si>
  <si>
    <t>TPR</t>
  </si>
  <si>
    <t>Program Development</t>
  </si>
  <si>
    <t>Court/CRB</t>
  </si>
  <si>
    <t>Discovery Review</t>
  </si>
  <si>
    <t>Coos</t>
  </si>
  <si>
    <t>Douglas</t>
  </si>
  <si>
    <t>Lincoln</t>
  </si>
  <si>
    <t>Linn</t>
  </si>
  <si>
    <t>Polk</t>
  </si>
  <si>
    <t>Yamhill</t>
  </si>
  <si>
    <t>Open Date</t>
  </si>
  <si>
    <t>Total Hours</t>
  </si>
  <si>
    <t>Note: data validation extends to row 1000</t>
  </si>
  <si>
    <t>compensation for these services other than as approved by OPDC or authorized by contract.</t>
  </si>
  <si>
    <t>Closed Date</t>
  </si>
  <si>
    <t>&lt;-- Fill in</t>
  </si>
  <si>
    <t>Increase in Jan 2026 to 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</si>
</sst>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0_);[Red]\(&quot;$&quot;#,##0.000\)"/>
    <numFmt numFmtId="165" formatCode="&quot;$&quot;#,##0.00"/>
    <numFmt numFmtId="166" formatCode="&quot;$&quot;#,##0.000"/>
    <numFmt numFmtId="167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4D4F5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2" xfId="0" applyBorder="1"/>
    <xf numFmtId="0" fontId="0" fillId="0" borderId="0" xfId="0" applyAlignment="1">
      <alignment wrapText="1"/>
    </xf>
    <xf numFmtId="0" fontId="0" fillId="0" borderId="6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5" borderId="2" xfId="0" applyFill="1" applyBorder="1"/>
    <xf numFmtId="0" fontId="0" fillId="0" borderId="3" xfId="0" applyBorder="1"/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0" fillId="0" borderId="5" xfId="0" applyBorder="1"/>
    <xf numFmtId="0" fontId="0" fillId="5" borderId="5" xfId="0" applyFill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/>
    </xf>
    <xf numFmtId="0" fontId="0" fillId="5" borderId="0" xfId="0" applyFill="1" applyProtection="1">
      <protection locked="0"/>
    </xf>
    <xf numFmtId="0" fontId="0" fillId="0" borderId="0" xfId="0" applyAlignment="1" applyProtection="1">
      <alignment wrapText="1" shrinkToFi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6" xfId="0" applyFill="1" applyBorder="1" applyProtection="1">
      <protection locked="0"/>
    </xf>
    <xf numFmtId="0" fontId="0" fillId="0" borderId="5" xfId="0" applyBorder="1" applyAlignment="1" applyProtection="1">
      <alignment wrapText="1" shrinkToFit="1"/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0" fillId="7" borderId="18" xfId="0" quotePrefix="1" applyFill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wrapText="1" shrinkToFit="1"/>
    </xf>
    <xf numFmtId="0" fontId="1" fillId="0" borderId="0" xfId="0" applyFont="1" applyAlignment="1">
      <alignment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2" fontId="0" fillId="0" borderId="0" xfId="0" quotePrefix="1" applyNumberFormat="1" applyAlignment="1">
      <alignment horizontal="center"/>
    </xf>
    <xf numFmtId="2" fontId="0" fillId="0" borderId="6" xfId="0" applyNumberFormat="1" applyBorder="1"/>
    <xf numFmtId="4" fontId="0" fillId="0" borderId="6" xfId="0" applyNumberFormat="1" applyBorder="1"/>
    <xf numFmtId="0" fontId="0" fillId="0" borderId="4" xfId="0" applyBorder="1" applyAlignment="1">
      <alignment horizontal="left"/>
    </xf>
    <xf numFmtId="0" fontId="2" fillId="0" borderId="0" xfId="0" applyFont="1"/>
    <xf numFmtId="4" fontId="0" fillId="0" borderId="0" xfId="0" applyNumberFormat="1" applyAlignment="1">
      <alignment horizontal="center"/>
    </xf>
    <xf numFmtId="0" fontId="0" fillId="4" borderId="0" xfId="0" applyFill="1"/>
    <xf numFmtId="49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66" fontId="0" fillId="4" borderId="0" xfId="0" applyNumberFormat="1" applyFill="1" applyAlignment="1">
      <alignment horizontal="center"/>
    </xf>
    <xf numFmtId="4" fontId="0" fillId="4" borderId="0" xfId="0" applyNumberFormat="1" applyFill="1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center"/>
    </xf>
    <xf numFmtId="2" fontId="0" fillId="2" borderId="0" xfId="0" quotePrefix="1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22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23" xfId="0" applyFill="1" applyBorder="1"/>
    <xf numFmtId="0" fontId="0" fillId="4" borderId="24" xfId="0" applyFill="1" applyBorder="1"/>
    <xf numFmtId="0" fontId="0" fillId="7" borderId="0" xfId="0" applyFill="1" applyAlignment="1">
      <alignment horizontal="center"/>
    </xf>
    <xf numFmtId="0" fontId="0" fillId="0" borderId="17" xfId="0" applyBorder="1" applyAlignment="1">
      <alignment horizontal="left"/>
    </xf>
    <xf numFmtId="0" fontId="0" fillId="0" borderId="20" xfId="0" applyBorder="1"/>
    <xf numFmtId="0" fontId="0" fillId="3" borderId="21" xfId="0" applyFill="1" applyBorder="1" applyAlignment="1">
      <alignment horizontal="center"/>
    </xf>
    <xf numFmtId="2" fontId="0" fillId="7" borderId="0" xfId="0" quotePrefix="1" applyNumberFormat="1" applyFill="1" applyAlignment="1">
      <alignment horizontal="center"/>
    </xf>
    <xf numFmtId="0" fontId="0" fillId="7" borderId="0" xfId="0" applyFill="1"/>
    <xf numFmtId="0" fontId="0" fillId="7" borderId="4" xfId="0" applyFill="1" applyBorder="1"/>
    <xf numFmtId="2" fontId="0" fillId="0" borderId="22" xfId="0" applyNumberFormat="1" applyBorder="1" applyAlignment="1">
      <alignment horizontal="center"/>
    </xf>
    <xf numFmtId="0" fontId="1" fillId="0" borderId="4" xfId="0" applyFont="1" applyBorder="1"/>
    <xf numFmtId="0" fontId="0" fillId="3" borderId="12" xfId="0" applyFill="1" applyBorder="1"/>
    <xf numFmtId="0" fontId="0" fillId="2" borderId="12" xfId="0" applyFill="1" applyBorder="1"/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6" xfId="0" applyBorder="1"/>
    <xf numFmtId="0" fontId="0" fillId="0" borderId="27" xfId="0" applyBorder="1"/>
    <xf numFmtId="0" fontId="1" fillId="2" borderId="26" xfId="0" applyFont="1" applyFill="1" applyBorder="1"/>
    <xf numFmtId="0" fontId="0" fillId="6" borderId="0" xfId="0" applyFill="1"/>
    <xf numFmtId="0" fontId="0" fillId="0" borderId="28" xfId="0" applyBorder="1"/>
    <xf numFmtId="0" fontId="0" fillId="0" borderId="29" xfId="0" applyBorder="1"/>
    <xf numFmtId="0" fontId="6" fillId="0" borderId="0" xfId="0" applyFont="1"/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3" borderId="25" xfId="0" quotePrefix="1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0" xfId="0" applyFont="1"/>
    <xf numFmtId="14" fontId="0" fillId="0" borderId="0" xfId="0" applyNumberFormat="1" applyAlignment="1" applyProtection="1">
      <alignment wrapText="1" shrinkToFit="1"/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Alignment="1" applyProtection="1">
      <alignment wrapText="1"/>
      <protection locked="0"/>
    </xf>
    <xf numFmtId="14" fontId="0" fillId="0" borderId="0" xfId="0" applyNumberFormat="1" applyProtection="1">
      <protection locked="0"/>
    </xf>
    <xf numFmtId="0" fontId="1" fillId="0" borderId="30" xfId="0" applyFont="1" applyBorder="1" applyAlignment="1">
      <alignment horizontal="center" vertical="center" wrapText="1"/>
    </xf>
    <xf numFmtId="1" fontId="0" fillId="0" borderId="0" xfId="0" applyNumberFormat="1" applyAlignment="1" applyProtection="1">
      <alignment horizontal="left"/>
      <protection locked="0"/>
    </xf>
    <xf numFmtId="167" fontId="0" fillId="0" borderId="0" xfId="0" applyNumberForma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4" fillId="0" borderId="0" xfId="1" quotePrefix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8" fontId="1" fillId="0" borderId="0" xfId="0" applyNumberFormat="1" applyFont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6" xfId="0" applyNumberFormat="1" applyBorder="1" applyAlignment="1">
      <alignment horizontal="left"/>
    </xf>
    <xf numFmtId="0" fontId="4" fillId="0" borderId="0" xfId="1" quotePrefix="1" applyAlignment="1" applyProtection="1">
      <alignment horizontal="left"/>
    </xf>
    <xf numFmtId="0" fontId="4" fillId="0" borderId="6" xfId="1" quotePrefix="1" applyBorder="1" applyAlignment="1" applyProtection="1">
      <alignment horizontal="left"/>
    </xf>
    <xf numFmtId="49" fontId="0" fillId="0" borderId="7" xfId="0" applyNumberFormat="1" applyBorder="1" applyAlignment="1">
      <alignment horizontal="left" vertical="center"/>
    </xf>
    <xf numFmtId="0" fontId="0" fillId="5" borderId="0" xfId="0" applyFill="1" applyAlignment="1">
      <alignment horizontal="left"/>
    </xf>
    <xf numFmtId="0" fontId="0" fillId="3" borderId="4" xfId="0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4" fontId="3" fillId="0" borderId="0" xfId="0" quotePrefix="1" applyNumberFormat="1" applyFont="1" applyAlignment="1">
      <alignment horizontal="left"/>
    </xf>
    <xf numFmtId="0" fontId="0" fillId="0" borderId="0" xfId="0" quotePrefix="1" applyAlignment="1">
      <alignment horizontal="left"/>
    </xf>
    <xf numFmtId="0" fontId="6" fillId="3" borderId="17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6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154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25</xdr:row>
      <xdr:rowOff>123825</xdr:rowOff>
    </xdr:from>
    <xdr:to>
      <xdr:col>9</xdr:col>
      <xdr:colOff>418499</xdr:colOff>
      <xdr:row>27</xdr:row>
      <xdr:rowOff>152317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576"/>
        <a:stretch/>
      </xdr:blipFill>
      <xdr:spPr>
        <a:xfrm>
          <a:off x="647700" y="6029325"/>
          <a:ext cx="4809524" cy="40949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57150</xdr:colOff>
      <xdr:row>44</xdr:row>
      <xdr:rowOff>28575</xdr:rowOff>
    </xdr:from>
    <xdr:to>
      <xdr:col>8</xdr:col>
      <xdr:colOff>419100</xdr:colOff>
      <xdr:row>45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471" t="70515" r="964" b="15658"/>
        <a:stretch/>
      </xdr:blipFill>
      <xdr:spPr>
        <a:xfrm>
          <a:off x="666750" y="7267575"/>
          <a:ext cx="4181475" cy="2857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28575</xdr:colOff>
      <xdr:row>71</xdr:row>
      <xdr:rowOff>9525</xdr:rowOff>
    </xdr:from>
    <xdr:to>
      <xdr:col>12</xdr:col>
      <xdr:colOff>294459</xdr:colOff>
      <xdr:row>81</xdr:row>
      <xdr:rowOff>56906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12392025"/>
          <a:ext cx="6523809" cy="195238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47625</xdr:colOff>
      <xdr:row>91</xdr:row>
      <xdr:rowOff>0</xdr:rowOff>
    </xdr:from>
    <xdr:to>
      <xdr:col>8</xdr:col>
      <xdr:colOff>437624</xdr:colOff>
      <xdr:row>114</xdr:row>
      <xdr:rowOff>75643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16192500"/>
          <a:ext cx="4209524" cy="445714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38100</xdr:colOff>
      <xdr:row>7</xdr:row>
      <xdr:rowOff>0</xdr:rowOff>
    </xdr:from>
    <xdr:to>
      <xdr:col>10</xdr:col>
      <xdr:colOff>257909</xdr:colOff>
      <xdr:row>19</xdr:row>
      <xdr:rowOff>171793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B538EB-839E-34F1-59A5-7FFA0DD76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700" y="2476500"/>
          <a:ext cx="5258534" cy="245779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38100</xdr:colOff>
      <xdr:row>52</xdr:row>
      <xdr:rowOff>19050</xdr:rowOff>
    </xdr:from>
    <xdr:to>
      <xdr:col>17</xdr:col>
      <xdr:colOff>506189</xdr:colOff>
      <xdr:row>60</xdr:row>
      <xdr:rowOff>95473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7961F1-F153-94A2-B225-5A5CCCD97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8782050"/>
          <a:ext cx="9774014" cy="16004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38100</xdr:colOff>
      <xdr:row>127</xdr:row>
      <xdr:rowOff>0</xdr:rowOff>
    </xdr:from>
    <xdr:to>
      <xdr:col>11</xdr:col>
      <xdr:colOff>267520</xdr:colOff>
      <xdr:row>130</xdr:row>
      <xdr:rowOff>19132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0E973E-5BBB-8203-091F-AC406312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7700" y="23050500"/>
          <a:ext cx="5877745" cy="59063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38100</xdr:colOff>
      <xdr:row>31</xdr:row>
      <xdr:rowOff>47625</xdr:rowOff>
    </xdr:from>
    <xdr:to>
      <xdr:col>6</xdr:col>
      <xdr:colOff>228990</xdr:colOff>
      <xdr:row>39</xdr:row>
      <xdr:rowOff>114522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01CF0BE-4383-7996-16F4-0DBCADA14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7300" y="6019800"/>
          <a:ext cx="2791215" cy="159089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1</xdr:rowOff>
    </xdr:from>
    <xdr:to>
      <xdr:col>11</xdr:col>
      <xdr:colOff>28575</xdr:colOff>
      <xdr:row>31</xdr:row>
      <xdr:rowOff>71527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D32583-1DA6-9B38-AE1C-C0B92351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381001"/>
          <a:ext cx="5448300" cy="540552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66675</xdr:colOff>
      <xdr:row>33</xdr:row>
      <xdr:rowOff>0</xdr:rowOff>
    </xdr:from>
    <xdr:to>
      <xdr:col>11</xdr:col>
      <xdr:colOff>41275</xdr:colOff>
      <xdr:row>56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645A12-53A4-24B8-F1BE-2A8F34779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6096000"/>
          <a:ext cx="5461000" cy="45243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76201</xdr:colOff>
      <xdr:row>62</xdr:row>
      <xdr:rowOff>38101</xdr:rowOff>
    </xdr:from>
    <xdr:to>
      <xdr:col>11</xdr:col>
      <xdr:colOff>60777</xdr:colOff>
      <xdr:row>89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03D697-31AE-513B-C512-37753F4AD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1" y="10896601"/>
          <a:ext cx="5470976" cy="517207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85725</xdr:colOff>
      <xdr:row>91</xdr:row>
      <xdr:rowOff>47625</xdr:rowOff>
    </xdr:from>
    <xdr:to>
      <xdr:col>11</xdr:col>
      <xdr:colOff>76200</xdr:colOff>
      <xdr:row>120</xdr:row>
      <xdr:rowOff>79452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706FCD-321D-F06D-A419-D4400506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4925" y="17192625"/>
          <a:ext cx="5476875" cy="555632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85725</xdr:colOff>
      <xdr:row>154</xdr:row>
      <xdr:rowOff>47626</xdr:rowOff>
    </xdr:from>
    <xdr:to>
      <xdr:col>11</xdr:col>
      <xdr:colOff>84167</xdr:colOff>
      <xdr:row>182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C9BE882-D173-DC39-E472-E064E9B26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4925" y="29194126"/>
          <a:ext cx="5484842" cy="54578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95251</xdr:colOff>
      <xdr:row>124</xdr:row>
      <xdr:rowOff>38100</xdr:rowOff>
    </xdr:from>
    <xdr:to>
      <xdr:col>11</xdr:col>
      <xdr:colOff>76201</xdr:colOff>
      <xdr:row>152</xdr:row>
      <xdr:rowOff>118058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285DD8-4263-BBE7-98DB-1B6632442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14451" y="23726775"/>
          <a:ext cx="5467350" cy="541395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11E5-4FD9-4AAC-9FF5-237F136B515D}">
  <sheetPr>
    <tabColor theme="4" tint="0.79998168889431442"/>
  </sheetPr>
  <dimension ref="A1:G1601"/>
  <sheetViews>
    <sheetView workbookViewId="0"/>
  </sheetViews>
  <sheetFormatPr defaultRowHeight="15" x14ac:dyDescent="0.25"/>
  <cols>
    <col min="1" max="1" width="13.85546875" customWidth="1"/>
    <col min="2" max="2" width="12.42578125" bestFit="1" customWidth="1"/>
    <col min="3" max="3" width="12.42578125" customWidth="1"/>
    <col min="4" max="4" width="28.140625" bestFit="1" customWidth="1"/>
    <col min="5" max="5" width="38.140625" bestFit="1" customWidth="1"/>
    <col min="6" max="6" width="39.5703125" bestFit="1" customWidth="1"/>
    <col min="7" max="7" width="26" bestFit="1" customWidth="1"/>
  </cols>
  <sheetData>
    <row r="1" spans="1:7" ht="18" x14ac:dyDescent="0.35">
      <c r="A1" s="124" t="s">
        <v>28</v>
      </c>
      <c r="B1" s="124" t="s">
        <v>30</v>
      </c>
      <c r="C1" s="124" t="s">
        <v>31</v>
      </c>
      <c r="D1" s="124" t="s">
        <v>220</v>
      </c>
      <c r="E1" s="124" t="s">
        <v>221</v>
      </c>
      <c r="F1" s="124" t="s">
        <v>222</v>
      </c>
      <c r="G1" s="124" t="s">
        <v>223</v>
      </c>
    </row>
    <row r="2" spans="1:7" x14ac:dyDescent="0.25">
      <c r="A2" t="s">
        <v>224</v>
      </c>
      <c r="B2" t="s">
        <v>225</v>
      </c>
      <c r="C2">
        <v>0.1</v>
      </c>
      <c r="D2" t="s">
        <v>226</v>
      </c>
      <c r="E2" t="s">
        <v>227</v>
      </c>
      <c r="F2" t="s">
        <v>228</v>
      </c>
      <c r="G2" t="s">
        <v>232</v>
      </c>
    </row>
    <row r="3" spans="1:7" x14ac:dyDescent="0.25">
      <c r="A3" t="s">
        <v>230</v>
      </c>
      <c r="B3" t="s">
        <v>231</v>
      </c>
      <c r="C3">
        <v>0.2</v>
      </c>
      <c r="D3" t="s">
        <v>232</v>
      </c>
      <c r="E3" t="s">
        <v>233</v>
      </c>
      <c r="F3" t="s">
        <v>234</v>
      </c>
      <c r="G3" t="s">
        <v>229</v>
      </c>
    </row>
    <row r="4" spans="1:7" x14ac:dyDescent="0.25">
      <c r="A4" t="s">
        <v>216</v>
      </c>
      <c r="B4" t="s">
        <v>235</v>
      </c>
      <c r="C4">
        <v>0.3</v>
      </c>
      <c r="D4" t="s">
        <v>236</v>
      </c>
      <c r="E4" t="s">
        <v>237</v>
      </c>
    </row>
    <row r="5" spans="1:7" x14ac:dyDescent="0.25">
      <c r="A5" t="s">
        <v>239</v>
      </c>
      <c r="C5">
        <v>0.4</v>
      </c>
      <c r="E5" t="s">
        <v>228</v>
      </c>
    </row>
    <row r="6" spans="1:7" x14ac:dyDescent="0.25">
      <c r="A6" t="s">
        <v>240</v>
      </c>
      <c r="C6">
        <v>0.5</v>
      </c>
      <c r="E6" t="s">
        <v>234</v>
      </c>
    </row>
    <row r="7" spans="1:7" x14ac:dyDescent="0.25">
      <c r="A7" t="s">
        <v>241</v>
      </c>
      <c r="C7">
        <v>0.6</v>
      </c>
      <c r="E7" t="s">
        <v>238</v>
      </c>
    </row>
    <row r="8" spans="1:7" x14ac:dyDescent="0.25">
      <c r="A8" t="s">
        <v>242</v>
      </c>
      <c r="C8">
        <v>0.7</v>
      </c>
    </row>
    <row r="9" spans="1:7" x14ac:dyDescent="0.25">
      <c r="A9" t="s">
        <v>160</v>
      </c>
      <c r="C9">
        <v>0.8</v>
      </c>
    </row>
    <row r="10" spans="1:7" x14ac:dyDescent="0.25">
      <c r="A10" t="s">
        <v>243</v>
      </c>
      <c r="C10">
        <v>0.9</v>
      </c>
    </row>
    <row r="11" spans="1:7" x14ac:dyDescent="0.25">
      <c r="A11" t="s">
        <v>244</v>
      </c>
      <c r="C11">
        <v>1</v>
      </c>
    </row>
    <row r="12" spans="1:7" x14ac:dyDescent="0.25">
      <c r="C12">
        <v>1.1000000000000001</v>
      </c>
    </row>
    <row r="13" spans="1:7" x14ac:dyDescent="0.25">
      <c r="C13">
        <v>1.2</v>
      </c>
    </row>
    <row r="14" spans="1:7" x14ac:dyDescent="0.25">
      <c r="C14">
        <v>1.3</v>
      </c>
    </row>
    <row r="15" spans="1:7" x14ac:dyDescent="0.25">
      <c r="C15">
        <v>1.4</v>
      </c>
    </row>
    <row r="16" spans="1:7" x14ac:dyDescent="0.25">
      <c r="C16">
        <v>1.5</v>
      </c>
    </row>
    <row r="17" spans="3:3" x14ac:dyDescent="0.25">
      <c r="C17">
        <v>1.6</v>
      </c>
    </row>
    <row r="18" spans="3:3" x14ac:dyDescent="0.25">
      <c r="C18">
        <v>1.7</v>
      </c>
    </row>
    <row r="19" spans="3:3" x14ac:dyDescent="0.25">
      <c r="C19">
        <v>1.8</v>
      </c>
    </row>
    <row r="20" spans="3:3" x14ac:dyDescent="0.25">
      <c r="C20">
        <v>1.9</v>
      </c>
    </row>
    <row r="21" spans="3:3" x14ac:dyDescent="0.25">
      <c r="C21">
        <v>2</v>
      </c>
    </row>
    <row r="22" spans="3:3" x14ac:dyDescent="0.25">
      <c r="C22">
        <v>2.1</v>
      </c>
    </row>
    <row r="23" spans="3:3" x14ac:dyDescent="0.25">
      <c r="C23">
        <v>2.2000000000000002</v>
      </c>
    </row>
    <row r="24" spans="3:3" x14ac:dyDescent="0.25">
      <c r="C24">
        <v>2.2999999999999998</v>
      </c>
    </row>
    <row r="25" spans="3:3" x14ac:dyDescent="0.25">
      <c r="C25">
        <v>2.4</v>
      </c>
    </row>
    <row r="26" spans="3:3" x14ac:dyDescent="0.25">
      <c r="C26">
        <v>2.5</v>
      </c>
    </row>
    <row r="27" spans="3:3" x14ac:dyDescent="0.25">
      <c r="C27">
        <v>2.6</v>
      </c>
    </row>
    <row r="28" spans="3:3" x14ac:dyDescent="0.25">
      <c r="C28">
        <v>2.7</v>
      </c>
    </row>
    <row r="29" spans="3:3" x14ac:dyDescent="0.25">
      <c r="C29">
        <v>2.8</v>
      </c>
    </row>
    <row r="30" spans="3:3" x14ac:dyDescent="0.25">
      <c r="C30">
        <v>2.9</v>
      </c>
    </row>
    <row r="31" spans="3:3" x14ac:dyDescent="0.25">
      <c r="C31">
        <v>3</v>
      </c>
    </row>
    <row r="32" spans="3:3" x14ac:dyDescent="0.25">
      <c r="C32">
        <v>3.1</v>
      </c>
    </row>
    <row r="33" spans="3:3" x14ac:dyDescent="0.25">
      <c r="C33">
        <v>3.2</v>
      </c>
    </row>
    <row r="34" spans="3:3" x14ac:dyDescent="0.25">
      <c r="C34">
        <v>3.3</v>
      </c>
    </row>
    <row r="35" spans="3:3" x14ac:dyDescent="0.25">
      <c r="C35">
        <v>3.4</v>
      </c>
    </row>
    <row r="36" spans="3:3" x14ac:dyDescent="0.25">
      <c r="C36">
        <v>3.5</v>
      </c>
    </row>
    <row r="37" spans="3:3" x14ac:dyDescent="0.25">
      <c r="C37">
        <v>3.6</v>
      </c>
    </row>
    <row r="38" spans="3:3" x14ac:dyDescent="0.25">
      <c r="C38">
        <v>3.7</v>
      </c>
    </row>
    <row r="39" spans="3:3" x14ac:dyDescent="0.25">
      <c r="C39">
        <v>3.8</v>
      </c>
    </row>
    <row r="40" spans="3:3" x14ac:dyDescent="0.25">
      <c r="C40">
        <v>3.9</v>
      </c>
    </row>
    <row r="41" spans="3:3" x14ac:dyDescent="0.25">
      <c r="C41">
        <v>4</v>
      </c>
    </row>
    <row r="42" spans="3:3" x14ac:dyDescent="0.25">
      <c r="C42">
        <v>4.0999999999999996</v>
      </c>
    </row>
    <row r="43" spans="3:3" x14ac:dyDescent="0.25">
      <c r="C43">
        <v>4.2</v>
      </c>
    </row>
    <row r="44" spans="3:3" x14ac:dyDescent="0.25">
      <c r="C44">
        <v>4.3</v>
      </c>
    </row>
    <row r="45" spans="3:3" x14ac:dyDescent="0.25">
      <c r="C45">
        <v>4.4000000000000004</v>
      </c>
    </row>
    <row r="46" spans="3:3" x14ac:dyDescent="0.25">
      <c r="C46">
        <v>4.5</v>
      </c>
    </row>
    <row r="47" spans="3:3" x14ac:dyDescent="0.25">
      <c r="C47">
        <v>4.5999999999999996</v>
      </c>
    </row>
    <row r="48" spans="3:3" x14ac:dyDescent="0.25">
      <c r="C48">
        <v>4.7</v>
      </c>
    </row>
    <row r="49" spans="3:3" x14ac:dyDescent="0.25">
      <c r="C49">
        <v>4.8</v>
      </c>
    </row>
    <row r="50" spans="3:3" x14ac:dyDescent="0.25">
      <c r="C50">
        <v>4.9000000000000004</v>
      </c>
    </row>
    <row r="51" spans="3:3" x14ac:dyDescent="0.25">
      <c r="C51">
        <v>5</v>
      </c>
    </row>
    <row r="52" spans="3:3" x14ac:dyDescent="0.25">
      <c r="C52">
        <v>5.0999999999999996</v>
      </c>
    </row>
    <row r="53" spans="3:3" x14ac:dyDescent="0.25">
      <c r="C53">
        <v>5.2</v>
      </c>
    </row>
    <row r="54" spans="3:3" x14ac:dyDescent="0.25">
      <c r="C54">
        <v>5.3</v>
      </c>
    </row>
    <row r="55" spans="3:3" x14ac:dyDescent="0.25">
      <c r="C55">
        <v>5.4</v>
      </c>
    </row>
    <row r="56" spans="3:3" x14ac:dyDescent="0.25">
      <c r="C56">
        <v>5.5</v>
      </c>
    </row>
    <row r="57" spans="3:3" x14ac:dyDescent="0.25">
      <c r="C57">
        <v>5.6</v>
      </c>
    </row>
    <row r="58" spans="3:3" x14ac:dyDescent="0.25">
      <c r="C58">
        <v>5.7</v>
      </c>
    </row>
    <row r="59" spans="3:3" x14ac:dyDescent="0.25">
      <c r="C59">
        <v>5.8</v>
      </c>
    </row>
    <row r="60" spans="3:3" x14ac:dyDescent="0.25">
      <c r="C60">
        <v>5.9</v>
      </c>
    </row>
    <row r="61" spans="3:3" x14ac:dyDescent="0.25">
      <c r="C61">
        <v>6</v>
      </c>
    </row>
    <row r="62" spans="3:3" x14ac:dyDescent="0.25">
      <c r="C62">
        <v>6.1</v>
      </c>
    </row>
    <row r="63" spans="3:3" x14ac:dyDescent="0.25">
      <c r="C63">
        <v>6.2</v>
      </c>
    </row>
    <row r="64" spans="3:3" x14ac:dyDescent="0.25">
      <c r="C64">
        <v>6.3</v>
      </c>
    </row>
    <row r="65" spans="3:3" x14ac:dyDescent="0.25">
      <c r="C65">
        <v>6.4</v>
      </c>
    </row>
    <row r="66" spans="3:3" x14ac:dyDescent="0.25">
      <c r="C66">
        <v>6.5</v>
      </c>
    </row>
    <row r="67" spans="3:3" x14ac:dyDescent="0.25">
      <c r="C67">
        <v>6.6</v>
      </c>
    </row>
    <row r="68" spans="3:3" x14ac:dyDescent="0.25">
      <c r="C68">
        <v>6.7</v>
      </c>
    </row>
    <row r="69" spans="3:3" x14ac:dyDescent="0.25">
      <c r="C69">
        <v>6.8</v>
      </c>
    </row>
    <row r="70" spans="3:3" x14ac:dyDescent="0.25">
      <c r="C70">
        <v>6.9</v>
      </c>
    </row>
    <row r="71" spans="3:3" x14ac:dyDescent="0.25">
      <c r="C71">
        <v>7</v>
      </c>
    </row>
    <row r="72" spans="3:3" x14ac:dyDescent="0.25">
      <c r="C72">
        <v>7.1</v>
      </c>
    </row>
    <row r="73" spans="3:3" x14ac:dyDescent="0.25">
      <c r="C73">
        <v>7.2</v>
      </c>
    </row>
    <row r="74" spans="3:3" x14ac:dyDescent="0.25">
      <c r="C74">
        <v>7.3</v>
      </c>
    </row>
    <row r="75" spans="3:3" x14ac:dyDescent="0.25">
      <c r="C75">
        <v>7.4</v>
      </c>
    </row>
    <row r="76" spans="3:3" x14ac:dyDescent="0.25">
      <c r="C76">
        <v>7.5</v>
      </c>
    </row>
    <row r="77" spans="3:3" x14ac:dyDescent="0.25">
      <c r="C77">
        <v>7.6</v>
      </c>
    </row>
    <row r="78" spans="3:3" x14ac:dyDescent="0.25">
      <c r="C78">
        <v>7.7</v>
      </c>
    </row>
    <row r="79" spans="3:3" x14ac:dyDescent="0.25">
      <c r="C79">
        <v>7.8</v>
      </c>
    </row>
    <row r="80" spans="3:3" x14ac:dyDescent="0.25">
      <c r="C80">
        <v>7.9</v>
      </c>
    </row>
    <row r="81" spans="3:3" x14ac:dyDescent="0.25">
      <c r="C81">
        <v>8</v>
      </c>
    </row>
    <row r="82" spans="3:3" x14ac:dyDescent="0.25">
      <c r="C82">
        <v>8.1</v>
      </c>
    </row>
    <row r="83" spans="3:3" x14ac:dyDescent="0.25">
      <c r="C83">
        <v>8.1999999999999993</v>
      </c>
    </row>
    <row r="84" spans="3:3" x14ac:dyDescent="0.25">
      <c r="C84">
        <v>8.3000000000000007</v>
      </c>
    </row>
    <row r="85" spans="3:3" x14ac:dyDescent="0.25">
      <c r="C85">
        <v>8.4</v>
      </c>
    </row>
    <row r="86" spans="3:3" x14ac:dyDescent="0.25">
      <c r="C86">
        <v>8.5</v>
      </c>
    </row>
    <row r="87" spans="3:3" x14ac:dyDescent="0.25">
      <c r="C87">
        <v>8.6</v>
      </c>
    </row>
    <row r="88" spans="3:3" x14ac:dyDescent="0.25">
      <c r="C88">
        <v>8.6999999999999993</v>
      </c>
    </row>
    <row r="89" spans="3:3" x14ac:dyDescent="0.25">
      <c r="C89">
        <v>8.8000000000000007</v>
      </c>
    </row>
    <row r="90" spans="3:3" x14ac:dyDescent="0.25">
      <c r="C90">
        <v>8.9</v>
      </c>
    </row>
    <row r="91" spans="3:3" x14ac:dyDescent="0.25">
      <c r="C91">
        <v>9</v>
      </c>
    </row>
    <row r="92" spans="3:3" x14ac:dyDescent="0.25">
      <c r="C92">
        <v>9.1</v>
      </c>
    </row>
    <row r="93" spans="3:3" x14ac:dyDescent="0.25">
      <c r="C93">
        <v>9.1999999999999993</v>
      </c>
    </row>
    <row r="94" spans="3:3" x14ac:dyDescent="0.25">
      <c r="C94">
        <v>9.3000000000000007</v>
      </c>
    </row>
    <row r="95" spans="3:3" x14ac:dyDescent="0.25">
      <c r="C95">
        <v>9.4</v>
      </c>
    </row>
    <row r="96" spans="3:3" x14ac:dyDescent="0.25">
      <c r="C96">
        <v>9.5</v>
      </c>
    </row>
    <row r="97" spans="3:3" x14ac:dyDescent="0.25">
      <c r="C97">
        <v>9.6</v>
      </c>
    </row>
    <row r="98" spans="3:3" x14ac:dyDescent="0.25">
      <c r="C98">
        <v>9.6999999999999993</v>
      </c>
    </row>
    <row r="99" spans="3:3" x14ac:dyDescent="0.25">
      <c r="C99">
        <v>9.8000000000000007</v>
      </c>
    </row>
    <row r="100" spans="3:3" x14ac:dyDescent="0.25">
      <c r="C100">
        <v>9.9</v>
      </c>
    </row>
    <row r="101" spans="3:3" x14ac:dyDescent="0.25">
      <c r="C101">
        <v>10</v>
      </c>
    </row>
    <row r="102" spans="3:3" x14ac:dyDescent="0.25">
      <c r="C102">
        <v>10.1</v>
      </c>
    </row>
    <row r="103" spans="3:3" x14ac:dyDescent="0.25">
      <c r="C103">
        <v>10.199999999999999</v>
      </c>
    </row>
    <row r="104" spans="3:3" x14ac:dyDescent="0.25">
      <c r="C104">
        <v>10.3</v>
      </c>
    </row>
    <row r="105" spans="3:3" x14ac:dyDescent="0.25">
      <c r="C105">
        <v>10.4</v>
      </c>
    </row>
    <row r="106" spans="3:3" x14ac:dyDescent="0.25">
      <c r="C106">
        <v>10.5</v>
      </c>
    </row>
    <row r="107" spans="3:3" x14ac:dyDescent="0.25">
      <c r="C107">
        <v>10.6</v>
      </c>
    </row>
    <row r="108" spans="3:3" x14ac:dyDescent="0.25">
      <c r="C108">
        <v>10.7</v>
      </c>
    </row>
    <row r="109" spans="3:3" x14ac:dyDescent="0.25">
      <c r="C109">
        <v>10.8</v>
      </c>
    </row>
    <row r="110" spans="3:3" x14ac:dyDescent="0.25">
      <c r="C110">
        <v>10.9</v>
      </c>
    </row>
    <row r="111" spans="3:3" x14ac:dyDescent="0.25">
      <c r="C111">
        <v>11</v>
      </c>
    </row>
    <row r="112" spans="3:3" x14ac:dyDescent="0.25">
      <c r="C112">
        <v>11.1</v>
      </c>
    </row>
    <row r="113" spans="3:3" x14ac:dyDescent="0.25">
      <c r="C113">
        <v>11.2</v>
      </c>
    </row>
    <row r="114" spans="3:3" x14ac:dyDescent="0.25">
      <c r="C114">
        <v>11.3</v>
      </c>
    </row>
    <row r="115" spans="3:3" x14ac:dyDescent="0.25">
      <c r="C115">
        <v>11.4</v>
      </c>
    </row>
    <row r="116" spans="3:3" x14ac:dyDescent="0.25">
      <c r="C116">
        <v>11.5</v>
      </c>
    </row>
    <row r="117" spans="3:3" x14ac:dyDescent="0.25">
      <c r="C117">
        <v>11.6</v>
      </c>
    </row>
    <row r="118" spans="3:3" x14ac:dyDescent="0.25">
      <c r="C118">
        <v>11.7</v>
      </c>
    </row>
    <row r="119" spans="3:3" x14ac:dyDescent="0.25">
      <c r="C119">
        <v>11.8</v>
      </c>
    </row>
    <row r="120" spans="3:3" x14ac:dyDescent="0.25">
      <c r="C120">
        <v>11.9</v>
      </c>
    </row>
    <row r="121" spans="3:3" x14ac:dyDescent="0.25">
      <c r="C121">
        <v>12</v>
      </c>
    </row>
    <row r="122" spans="3:3" x14ac:dyDescent="0.25">
      <c r="C122">
        <v>12.1</v>
      </c>
    </row>
    <row r="123" spans="3:3" x14ac:dyDescent="0.25">
      <c r="C123">
        <v>12.2</v>
      </c>
    </row>
    <row r="124" spans="3:3" x14ac:dyDescent="0.25">
      <c r="C124">
        <v>12.3</v>
      </c>
    </row>
    <row r="125" spans="3:3" x14ac:dyDescent="0.25">
      <c r="C125">
        <v>12.4</v>
      </c>
    </row>
    <row r="126" spans="3:3" x14ac:dyDescent="0.25">
      <c r="C126">
        <v>12.5</v>
      </c>
    </row>
    <row r="127" spans="3:3" x14ac:dyDescent="0.25">
      <c r="C127">
        <v>12.6</v>
      </c>
    </row>
    <row r="128" spans="3:3" x14ac:dyDescent="0.25">
      <c r="C128">
        <v>12.7</v>
      </c>
    </row>
    <row r="129" spans="3:3" x14ac:dyDescent="0.25">
      <c r="C129">
        <v>12.8</v>
      </c>
    </row>
    <row r="130" spans="3:3" x14ac:dyDescent="0.25">
      <c r="C130">
        <v>12.9</v>
      </c>
    </row>
    <row r="131" spans="3:3" x14ac:dyDescent="0.25">
      <c r="C131">
        <v>13</v>
      </c>
    </row>
    <row r="132" spans="3:3" x14ac:dyDescent="0.25">
      <c r="C132">
        <v>13.1</v>
      </c>
    </row>
    <row r="133" spans="3:3" x14ac:dyDescent="0.25">
      <c r="C133">
        <v>13.2</v>
      </c>
    </row>
    <row r="134" spans="3:3" x14ac:dyDescent="0.25">
      <c r="C134">
        <v>13.3</v>
      </c>
    </row>
    <row r="135" spans="3:3" x14ac:dyDescent="0.25">
      <c r="C135">
        <v>13.4</v>
      </c>
    </row>
    <row r="136" spans="3:3" x14ac:dyDescent="0.25">
      <c r="C136">
        <v>13.5</v>
      </c>
    </row>
    <row r="137" spans="3:3" x14ac:dyDescent="0.25">
      <c r="C137">
        <v>13.6</v>
      </c>
    </row>
    <row r="138" spans="3:3" x14ac:dyDescent="0.25">
      <c r="C138">
        <v>13.7</v>
      </c>
    </row>
    <row r="139" spans="3:3" x14ac:dyDescent="0.25">
      <c r="C139">
        <v>13.8</v>
      </c>
    </row>
    <row r="140" spans="3:3" x14ac:dyDescent="0.25">
      <c r="C140">
        <v>13.9</v>
      </c>
    </row>
    <row r="141" spans="3:3" x14ac:dyDescent="0.25">
      <c r="C141">
        <v>14</v>
      </c>
    </row>
    <row r="142" spans="3:3" x14ac:dyDescent="0.25">
      <c r="C142">
        <v>14.1</v>
      </c>
    </row>
    <row r="143" spans="3:3" x14ac:dyDescent="0.25">
      <c r="C143">
        <v>14.2</v>
      </c>
    </row>
    <row r="144" spans="3:3" x14ac:dyDescent="0.25">
      <c r="C144">
        <v>14.3</v>
      </c>
    </row>
    <row r="145" spans="3:3" x14ac:dyDescent="0.25">
      <c r="C145">
        <v>14.4</v>
      </c>
    </row>
    <row r="146" spans="3:3" x14ac:dyDescent="0.25">
      <c r="C146">
        <v>14.5</v>
      </c>
    </row>
    <row r="147" spans="3:3" x14ac:dyDescent="0.25">
      <c r="C147">
        <v>14.6</v>
      </c>
    </row>
    <row r="148" spans="3:3" x14ac:dyDescent="0.25">
      <c r="C148">
        <v>14.7</v>
      </c>
    </row>
    <row r="149" spans="3:3" x14ac:dyDescent="0.25">
      <c r="C149">
        <v>14.8</v>
      </c>
    </row>
    <row r="150" spans="3:3" x14ac:dyDescent="0.25">
      <c r="C150">
        <v>14.9</v>
      </c>
    </row>
    <row r="151" spans="3:3" x14ac:dyDescent="0.25">
      <c r="C151">
        <v>15</v>
      </c>
    </row>
    <row r="152" spans="3:3" x14ac:dyDescent="0.25">
      <c r="C152">
        <v>15.1</v>
      </c>
    </row>
    <row r="153" spans="3:3" x14ac:dyDescent="0.25">
      <c r="C153">
        <v>15.2</v>
      </c>
    </row>
    <row r="154" spans="3:3" x14ac:dyDescent="0.25">
      <c r="C154">
        <v>15.3</v>
      </c>
    </row>
    <row r="155" spans="3:3" x14ac:dyDescent="0.25">
      <c r="C155">
        <v>15.4</v>
      </c>
    </row>
    <row r="156" spans="3:3" x14ac:dyDescent="0.25">
      <c r="C156">
        <v>15.5</v>
      </c>
    </row>
    <row r="157" spans="3:3" x14ac:dyDescent="0.25">
      <c r="C157">
        <v>15.6</v>
      </c>
    </row>
    <row r="158" spans="3:3" x14ac:dyDescent="0.25">
      <c r="C158">
        <v>15.7</v>
      </c>
    </row>
    <row r="159" spans="3:3" x14ac:dyDescent="0.25">
      <c r="C159">
        <v>15.8</v>
      </c>
    </row>
    <row r="160" spans="3:3" x14ac:dyDescent="0.25">
      <c r="C160">
        <v>15.9</v>
      </c>
    </row>
    <row r="161" spans="3:3" x14ac:dyDescent="0.25">
      <c r="C161">
        <v>16</v>
      </c>
    </row>
    <row r="162" spans="3:3" x14ac:dyDescent="0.25">
      <c r="C162">
        <v>16.100000000000001</v>
      </c>
    </row>
    <row r="163" spans="3:3" x14ac:dyDescent="0.25">
      <c r="C163">
        <v>16.2</v>
      </c>
    </row>
    <row r="164" spans="3:3" x14ac:dyDescent="0.25">
      <c r="C164">
        <v>16.3</v>
      </c>
    </row>
    <row r="165" spans="3:3" x14ac:dyDescent="0.25">
      <c r="C165">
        <v>16.399999999999999</v>
      </c>
    </row>
    <row r="166" spans="3:3" x14ac:dyDescent="0.25">
      <c r="C166">
        <v>16.5</v>
      </c>
    </row>
    <row r="167" spans="3:3" x14ac:dyDescent="0.25">
      <c r="C167">
        <v>16.600000000000001</v>
      </c>
    </row>
    <row r="168" spans="3:3" x14ac:dyDescent="0.25">
      <c r="C168">
        <v>16.7</v>
      </c>
    </row>
    <row r="169" spans="3:3" x14ac:dyDescent="0.25">
      <c r="C169">
        <v>16.8</v>
      </c>
    </row>
    <row r="170" spans="3:3" x14ac:dyDescent="0.25">
      <c r="C170">
        <v>16.899999999999999</v>
      </c>
    </row>
    <row r="171" spans="3:3" x14ac:dyDescent="0.25">
      <c r="C171">
        <v>17</v>
      </c>
    </row>
    <row r="172" spans="3:3" x14ac:dyDescent="0.25">
      <c r="C172">
        <v>17.100000000000001</v>
      </c>
    </row>
    <row r="173" spans="3:3" x14ac:dyDescent="0.25">
      <c r="C173">
        <v>17.2</v>
      </c>
    </row>
    <row r="174" spans="3:3" x14ac:dyDescent="0.25">
      <c r="C174">
        <v>17.3</v>
      </c>
    </row>
    <row r="175" spans="3:3" x14ac:dyDescent="0.25">
      <c r="C175">
        <v>17.399999999999999</v>
      </c>
    </row>
    <row r="176" spans="3:3" x14ac:dyDescent="0.25">
      <c r="C176">
        <v>17.5</v>
      </c>
    </row>
    <row r="177" spans="3:3" x14ac:dyDescent="0.25">
      <c r="C177">
        <v>17.600000000000001</v>
      </c>
    </row>
    <row r="178" spans="3:3" x14ac:dyDescent="0.25">
      <c r="C178">
        <v>17.7</v>
      </c>
    </row>
    <row r="179" spans="3:3" x14ac:dyDescent="0.25">
      <c r="C179">
        <v>17.8</v>
      </c>
    </row>
    <row r="180" spans="3:3" x14ac:dyDescent="0.25">
      <c r="C180">
        <v>17.899999999999999</v>
      </c>
    </row>
    <row r="181" spans="3:3" x14ac:dyDescent="0.25">
      <c r="C181">
        <v>18</v>
      </c>
    </row>
    <row r="182" spans="3:3" x14ac:dyDescent="0.25">
      <c r="C182">
        <v>18.100000000000001</v>
      </c>
    </row>
    <row r="183" spans="3:3" x14ac:dyDescent="0.25">
      <c r="C183">
        <v>18.2</v>
      </c>
    </row>
    <row r="184" spans="3:3" x14ac:dyDescent="0.25">
      <c r="C184">
        <v>18.3</v>
      </c>
    </row>
    <row r="185" spans="3:3" x14ac:dyDescent="0.25">
      <c r="C185">
        <v>18.399999999999999</v>
      </c>
    </row>
    <row r="186" spans="3:3" x14ac:dyDescent="0.25">
      <c r="C186">
        <v>18.5</v>
      </c>
    </row>
    <row r="187" spans="3:3" x14ac:dyDescent="0.25">
      <c r="C187">
        <v>18.600000000000001</v>
      </c>
    </row>
    <row r="188" spans="3:3" x14ac:dyDescent="0.25">
      <c r="C188">
        <v>18.7</v>
      </c>
    </row>
    <row r="189" spans="3:3" x14ac:dyDescent="0.25">
      <c r="C189">
        <v>18.8</v>
      </c>
    </row>
    <row r="190" spans="3:3" x14ac:dyDescent="0.25">
      <c r="C190">
        <v>18.899999999999999</v>
      </c>
    </row>
    <row r="191" spans="3:3" x14ac:dyDescent="0.25">
      <c r="C191">
        <v>19</v>
      </c>
    </row>
    <row r="192" spans="3:3" x14ac:dyDescent="0.25">
      <c r="C192">
        <v>19.100000000000001</v>
      </c>
    </row>
    <row r="193" spans="3:3" x14ac:dyDescent="0.25">
      <c r="C193">
        <v>19.2</v>
      </c>
    </row>
    <row r="194" spans="3:3" x14ac:dyDescent="0.25">
      <c r="C194">
        <v>19.3</v>
      </c>
    </row>
    <row r="195" spans="3:3" x14ac:dyDescent="0.25">
      <c r="C195">
        <v>19.399999999999999</v>
      </c>
    </row>
    <row r="196" spans="3:3" x14ac:dyDescent="0.25">
      <c r="C196">
        <v>19.5</v>
      </c>
    </row>
    <row r="197" spans="3:3" x14ac:dyDescent="0.25">
      <c r="C197">
        <v>19.600000000000001</v>
      </c>
    </row>
    <row r="198" spans="3:3" x14ac:dyDescent="0.25">
      <c r="C198">
        <v>19.7</v>
      </c>
    </row>
    <row r="199" spans="3:3" x14ac:dyDescent="0.25">
      <c r="C199">
        <v>19.8</v>
      </c>
    </row>
    <row r="200" spans="3:3" x14ac:dyDescent="0.25">
      <c r="C200">
        <v>19.899999999999999</v>
      </c>
    </row>
    <row r="201" spans="3:3" x14ac:dyDescent="0.25">
      <c r="C201">
        <v>20</v>
      </c>
    </row>
    <row r="202" spans="3:3" x14ac:dyDescent="0.25">
      <c r="C202">
        <v>20.100000000000001</v>
      </c>
    </row>
    <row r="203" spans="3:3" x14ac:dyDescent="0.25">
      <c r="C203">
        <v>20.2</v>
      </c>
    </row>
    <row r="204" spans="3:3" x14ac:dyDescent="0.25">
      <c r="C204">
        <v>20.3</v>
      </c>
    </row>
    <row r="205" spans="3:3" x14ac:dyDescent="0.25">
      <c r="C205">
        <v>20.399999999999999</v>
      </c>
    </row>
    <row r="206" spans="3:3" x14ac:dyDescent="0.25">
      <c r="C206">
        <v>20.5</v>
      </c>
    </row>
    <row r="207" spans="3:3" x14ac:dyDescent="0.25">
      <c r="C207">
        <v>20.6</v>
      </c>
    </row>
    <row r="208" spans="3:3" x14ac:dyDescent="0.25">
      <c r="C208">
        <v>20.7</v>
      </c>
    </row>
    <row r="209" spans="3:3" x14ac:dyDescent="0.25">
      <c r="C209">
        <v>20.8</v>
      </c>
    </row>
    <row r="210" spans="3:3" x14ac:dyDescent="0.25">
      <c r="C210">
        <v>20.9</v>
      </c>
    </row>
    <row r="211" spans="3:3" x14ac:dyDescent="0.25">
      <c r="C211">
        <v>21</v>
      </c>
    </row>
    <row r="212" spans="3:3" x14ac:dyDescent="0.25">
      <c r="C212">
        <v>21.1</v>
      </c>
    </row>
    <row r="213" spans="3:3" x14ac:dyDescent="0.25">
      <c r="C213">
        <v>21.2</v>
      </c>
    </row>
    <row r="214" spans="3:3" x14ac:dyDescent="0.25">
      <c r="C214">
        <v>21.3</v>
      </c>
    </row>
    <row r="215" spans="3:3" x14ac:dyDescent="0.25">
      <c r="C215">
        <v>21.4</v>
      </c>
    </row>
    <row r="216" spans="3:3" x14ac:dyDescent="0.25">
      <c r="C216">
        <v>21.5</v>
      </c>
    </row>
    <row r="217" spans="3:3" x14ac:dyDescent="0.25">
      <c r="C217">
        <v>21.6</v>
      </c>
    </row>
    <row r="218" spans="3:3" x14ac:dyDescent="0.25">
      <c r="C218">
        <v>21.7</v>
      </c>
    </row>
    <row r="219" spans="3:3" x14ac:dyDescent="0.25">
      <c r="C219">
        <v>21.8</v>
      </c>
    </row>
    <row r="220" spans="3:3" x14ac:dyDescent="0.25">
      <c r="C220">
        <v>21.9</v>
      </c>
    </row>
    <row r="221" spans="3:3" x14ac:dyDescent="0.25">
      <c r="C221">
        <v>22</v>
      </c>
    </row>
    <row r="222" spans="3:3" x14ac:dyDescent="0.25">
      <c r="C222">
        <v>22.1</v>
      </c>
    </row>
    <row r="223" spans="3:3" x14ac:dyDescent="0.25">
      <c r="C223">
        <v>22.2</v>
      </c>
    </row>
    <row r="224" spans="3:3" x14ac:dyDescent="0.25">
      <c r="C224">
        <v>22.3</v>
      </c>
    </row>
    <row r="225" spans="3:3" x14ac:dyDescent="0.25">
      <c r="C225">
        <v>22.4</v>
      </c>
    </row>
    <row r="226" spans="3:3" x14ac:dyDescent="0.25">
      <c r="C226">
        <v>22.5</v>
      </c>
    </row>
    <row r="227" spans="3:3" x14ac:dyDescent="0.25">
      <c r="C227">
        <v>22.6</v>
      </c>
    </row>
    <row r="228" spans="3:3" x14ac:dyDescent="0.25">
      <c r="C228">
        <v>22.7</v>
      </c>
    </row>
    <row r="229" spans="3:3" x14ac:dyDescent="0.25">
      <c r="C229">
        <v>22.8</v>
      </c>
    </row>
    <row r="230" spans="3:3" x14ac:dyDescent="0.25">
      <c r="C230">
        <v>22.9</v>
      </c>
    </row>
    <row r="231" spans="3:3" x14ac:dyDescent="0.25">
      <c r="C231">
        <v>23</v>
      </c>
    </row>
    <row r="232" spans="3:3" x14ac:dyDescent="0.25">
      <c r="C232">
        <v>23.1</v>
      </c>
    </row>
    <row r="233" spans="3:3" x14ac:dyDescent="0.25">
      <c r="C233">
        <v>23.2</v>
      </c>
    </row>
    <row r="234" spans="3:3" x14ac:dyDescent="0.25">
      <c r="C234">
        <v>23.3</v>
      </c>
    </row>
    <row r="235" spans="3:3" x14ac:dyDescent="0.25">
      <c r="C235">
        <v>23.4</v>
      </c>
    </row>
    <row r="236" spans="3:3" x14ac:dyDescent="0.25">
      <c r="C236">
        <v>23.5</v>
      </c>
    </row>
    <row r="237" spans="3:3" x14ac:dyDescent="0.25">
      <c r="C237">
        <v>23.6</v>
      </c>
    </row>
    <row r="238" spans="3:3" x14ac:dyDescent="0.25">
      <c r="C238">
        <v>23.7</v>
      </c>
    </row>
    <row r="239" spans="3:3" x14ac:dyDescent="0.25">
      <c r="C239">
        <v>23.8</v>
      </c>
    </row>
    <row r="240" spans="3:3" x14ac:dyDescent="0.25">
      <c r="C240">
        <v>23.9</v>
      </c>
    </row>
    <row r="241" spans="3:3" x14ac:dyDescent="0.25">
      <c r="C241">
        <v>24</v>
      </c>
    </row>
    <row r="242" spans="3:3" x14ac:dyDescent="0.25">
      <c r="C242">
        <v>24.1</v>
      </c>
    </row>
    <row r="243" spans="3:3" x14ac:dyDescent="0.25">
      <c r="C243">
        <v>24.2</v>
      </c>
    </row>
    <row r="244" spans="3:3" x14ac:dyDescent="0.25">
      <c r="C244">
        <v>24.3</v>
      </c>
    </row>
    <row r="245" spans="3:3" x14ac:dyDescent="0.25">
      <c r="C245">
        <v>24.4</v>
      </c>
    </row>
    <row r="246" spans="3:3" x14ac:dyDescent="0.25">
      <c r="C246">
        <v>24.5</v>
      </c>
    </row>
    <row r="247" spans="3:3" x14ac:dyDescent="0.25">
      <c r="C247">
        <v>24.6</v>
      </c>
    </row>
    <row r="248" spans="3:3" x14ac:dyDescent="0.25">
      <c r="C248">
        <v>24.7</v>
      </c>
    </row>
    <row r="249" spans="3:3" x14ac:dyDescent="0.25">
      <c r="C249">
        <v>24.8</v>
      </c>
    </row>
    <row r="250" spans="3:3" x14ac:dyDescent="0.25">
      <c r="C250">
        <v>24.9</v>
      </c>
    </row>
    <row r="251" spans="3:3" x14ac:dyDescent="0.25">
      <c r="C251">
        <v>25</v>
      </c>
    </row>
    <row r="252" spans="3:3" x14ac:dyDescent="0.25">
      <c r="C252">
        <v>25.1</v>
      </c>
    </row>
    <row r="253" spans="3:3" x14ac:dyDescent="0.25">
      <c r="C253">
        <v>25.2</v>
      </c>
    </row>
    <row r="254" spans="3:3" x14ac:dyDescent="0.25">
      <c r="C254">
        <v>25.3</v>
      </c>
    </row>
    <row r="255" spans="3:3" x14ac:dyDescent="0.25">
      <c r="C255">
        <v>25.4</v>
      </c>
    </row>
    <row r="256" spans="3:3" x14ac:dyDescent="0.25">
      <c r="C256">
        <v>25.5</v>
      </c>
    </row>
    <row r="257" spans="3:3" x14ac:dyDescent="0.25">
      <c r="C257">
        <v>25.6</v>
      </c>
    </row>
    <row r="258" spans="3:3" x14ac:dyDescent="0.25">
      <c r="C258">
        <v>25.7</v>
      </c>
    </row>
    <row r="259" spans="3:3" x14ac:dyDescent="0.25">
      <c r="C259">
        <v>25.8</v>
      </c>
    </row>
    <row r="260" spans="3:3" x14ac:dyDescent="0.25">
      <c r="C260">
        <v>25.9</v>
      </c>
    </row>
    <row r="261" spans="3:3" x14ac:dyDescent="0.25">
      <c r="C261">
        <v>26</v>
      </c>
    </row>
    <row r="262" spans="3:3" x14ac:dyDescent="0.25">
      <c r="C262">
        <v>26.1</v>
      </c>
    </row>
    <row r="263" spans="3:3" x14ac:dyDescent="0.25">
      <c r="C263">
        <v>26.2</v>
      </c>
    </row>
    <row r="264" spans="3:3" x14ac:dyDescent="0.25">
      <c r="C264">
        <v>26.3</v>
      </c>
    </row>
    <row r="265" spans="3:3" x14ac:dyDescent="0.25">
      <c r="C265">
        <v>26.4</v>
      </c>
    </row>
    <row r="266" spans="3:3" x14ac:dyDescent="0.25">
      <c r="C266">
        <v>26.5</v>
      </c>
    </row>
    <row r="267" spans="3:3" x14ac:dyDescent="0.25">
      <c r="C267">
        <v>26.6</v>
      </c>
    </row>
    <row r="268" spans="3:3" x14ac:dyDescent="0.25">
      <c r="C268">
        <v>26.7</v>
      </c>
    </row>
    <row r="269" spans="3:3" x14ac:dyDescent="0.25">
      <c r="C269">
        <v>26.8</v>
      </c>
    </row>
    <row r="270" spans="3:3" x14ac:dyDescent="0.25">
      <c r="C270">
        <v>26.9</v>
      </c>
    </row>
    <row r="271" spans="3:3" x14ac:dyDescent="0.25">
      <c r="C271">
        <v>27</v>
      </c>
    </row>
    <row r="272" spans="3:3" x14ac:dyDescent="0.25">
      <c r="C272">
        <v>27.1</v>
      </c>
    </row>
    <row r="273" spans="3:3" x14ac:dyDescent="0.25">
      <c r="C273">
        <v>27.2</v>
      </c>
    </row>
    <row r="274" spans="3:3" x14ac:dyDescent="0.25">
      <c r="C274">
        <v>27.3</v>
      </c>
    </row>
    <row r="275" spans="3:3" x14ac:dyDescent="0.25">
      <c r="C275">
        <v>27.4</v>
      </c>
    </row>
    <row r="276" spans="3:3" x14ac:dyDescent="0.25">
      <c r="C276">
        <v>27.5</v>
      </c>
    </row>
    <row r="277" spans="3:3" x14ac:dyDescent="0.25">
      <c r="C277">
        <v>27.6</v>
      </c>
    </row>
    <row r="278" spans="3:3" x14ac:dyDescent="0.25">
      <c r="C278">
        <v>27.7</v>
      </c>
    </row>
    <row r="279" spans="3:3" x14ac:dyDescent="0.25">
      <c r="C279">
        <v>27.8</v>
      </c>
    </row>
    <row r="280" spans="3:3" x14ac:dyDescent="0.25">
      <c r="C280">
        <v>27.9</v>
      </c>
    </row>
    <row r="281" spans="3:3" x14ac:dyDescent="0.25">
      <c r="C281">
        <v>28</v>
      </c>
    </row>
    <row r="282" spans="3:3" x14ac:dyDescent="0.25">
      <c r="C282">
        <v>28.1</v>
      </c>
    </row>
    <row r="283" spans="3:3" x14ac:dyDescent="0.25">
      <c r="C283">
        <v>28.2</v>
      </c>
    </row>
    <row r="284" spans="3:3" x14ac:dyDescent="0.25">
      <c r="C284">
        <v>28.3</v>
      </c>
    </row>
    <row r="285" spans="3:3" x14ac:dyDescent="0.25">
      <c r="C285">
        <v>28.4</v>
      </c>
    </row>
    <row r="286" spans="3:3" x14ac:dyDescent="0.25">
      <c r="C286">
        <v>28.5</v>
      </c>
    </row>
    <row r="287" spans="3:3" x14ac:dyDescent="0.25">
      <c r="C287">
        <v>28.6</v>
      </c>
    </row>
    <row r="288" spans="3:3" x14ac:dyDescent="0.25">
      <c r="C288">
        <v>28.7</v>
      </c>
    </row>
    <row r="289" spans="3:3" x14ac:dyDescent="0.25">
      <c r="C289">
        <v>28.8</v>
      </c>
    </row>
    <row r="290" spans="3:3" x14ac:dyDescent="0.25">
      <c r="C290">
        <v>28.9</v>
      </c>
    </row>
    <row r="291" spans="3:3" x14ac:dyDescent="0.25">
      <c r="C291">
        <v>29</v>
      </c>
    </row>
    <row r="292" spans="3:3" x14ac:dyDescent="0.25">
      <c r="C292">
        <v>29.1</v>
      </c>
    </row>
    <row r="293" spans="3:3" x14ac:dyDescent="0.25">
      <c r="C293">
        <v>29.2</v>
      </c>
    </row>
    <row r="294" spans="3:3" x14ac:dyDescent="0.25">
      <c r="C294">
        <v>29.3</v>
      </c>
    </row>
    <row r="295" spans="3:3" x14ac:dyDescent="0.25">
      <c r="C295">
        <v>29.4</v>
      </c>
    </row>
    <row r="296" spans="3:3" x14ac:dyDescent="0.25">
      <c r="C296">
        <v>29.5</v>
      </c>
    </row>
    <row r="297" spans="3:3" x14ac:dyDescent="0.25">
      <c r="C297">
        <v>29.6</v>
      </c>
    </row>
    <row r="298" spans="3:3" x14ac:dyDescent="0.25">
      <c r="C298">
        <v>29.7</v>
      </c>
    </row>
    <row r="299" spans="3:3" x14ac:dyDescent="0.25">
      <c r="C299">
        <v>29.8</v>
      </c>
    </row>
    <row r="300" spans="3:3" x14ac:dyDescent="0.25">
      <c r="C300">
        <v>29.9</v>
      </c>
    </row>
    <row r="301" spans="3:3" x14ac:dyDescent="0.25">
      <c r="C301">
        <v>30</v>
      </c>
    </row>
    <row r="302" spans="3:3" x14ac:dyDescent="0.25">
      <c r="C302">
        <v>30.1</v>
      </c>
    </row>
    <row r="303" spans="3:3" x14ac:dyDescent="0.25">
      <c r="C303">
        <v>30.2</v>
      </c>
    </row>
    <row r="304" spans="3:3" x14ac:dyDescent="0.25">
      <c r="C304">
        <v>30.3</v>
      </c>
    </row>
    <row r="305" spans="3:3" x14ac:dyDescent="0.25">
      <c r="C305">
        <v>30.4</v>
      </c>
    </row>
    <row r="306" spans="3:3" x14ac:dyDescent="0.25">
      <c r="C306">
        <v>30.5</v>
      </c>
    </row>
    <row r="307" spans="3:3" x14ac:dyDescent="0.25">
      <c r="C307">
        <v>30.6</v>
      </c>
    </row>
    <row r="308" spans="3:3" x14ac:dyDescent="0.25">
      <c r="C308">
        <v>30.7</v>
      </c>
    </row>
    <row r="309" spans="3:3" x14ac:dyDescent="0.25">
      <c r="C309">
        <v>30.8</v>
      </c>
    </row>
    <row r="310" spans="3:3" x14ac:dyDescent="0.25">
      <c r="C310">
        <v>30.9</v>
      </c>
    </row>
    <row r="311" spans="3:3" x14ac:dyDescent="0.25">
      <c r="C311">
        <v>31</v>
      </c>
    </row>
    <row r="312" spans="3:3" x14ac:dyDescent="0.25">
      <c r="C312">
        <v>31.1</v>
      </c>
    </row>
    <row r="313" spans="3:3" x14ac:dyDescent="0.25">
      <c r="C313">
        <v>31.2</v>
      </c>
    </row>
    <row r="314" spans="3:3" x14ac:dyDescent="0.25">
      <c r="C314">
        <v>31.3</v>
      </c>
    </row>
    <row r="315" spans="3:3" x14ac:dyDescent="0.25">
      <c r="C315">
        <v>31.4</v>
      </c>
    </row>
    <row r="316" spans="3:3" x14ac:dyDescent="0.25">
      <c r="C316">
        <v>31.5</v>
      </c>
    </row>
    <row r="317" spans="3:3" x14ac:dyDescent="0.25">
      <c r="C317">
        <v>31.6</v>
      </c>
    </row>
    <row r="318" spans="3:3" x14ac:dyDescent="0.25">
      <c r="C318">
        <v>31.7</v>
      </c>
    </row>
    <row r="319" spans="3:3" x14ac:dyDescent="0.25">
      <c r="C319">
        <v>31.8</v>
      </c>
    </row>
    <row r="320" spans="3:3" x14ac:dyDescent="0.25">
      <c r="C320">
        <v>31.9</v>
      </c>
    </row>
    <row r="321" spans="3:3" x14ac:dyDescent="0.25">
      <c r="C321">
        <v>32</v>
      </c>
    </row>
    <row r="322" spans="3:3" x14ac:dyDescent="0.25">
      <c r="C322">
        <v>32.1</v>
      </c>
    </row>
    <row r="323" spans="3:3" x14ac:dyDescent="0.25">
      <c r="C323">
        <v>32.200000000000003</v>
      </c>
    </row>
    <row r="324" spans="3:3" x14ac:dyDescent="0.25">
      <c r="C324">
        <v>32.299999999999997</v>
      </c>
    </row>
    <row r="325" spans="3:3" x14ac:dyDescent="0.25">
      <c r="C325">
        <v>32.4</v>
      </c>
    </row>
    <row r="326" spans="3:3" x14ac:dyDescent="0.25">
      <c r="C326">
        <v>32.5</v>
      </c>
    </row>
    <row r="327" spans="3:3" x14ac:dyDescent="0.25">
      <c r="C327">
        <v>32.6</v>
      </c>
    </row>
    <row r="328" spans="3:3" x14ac:dyDescent="0.25">
      <c r="C328">
        <v>32.700000000000003</v>
      </c>
    </row>
    <row r="329" spans="3:3" x14ac:dyDescent="0.25">
      <c r="C329">
        <v>32.799999999999997</v>
      </c>
    </row>
    <row r="330" spans="3:3" x14ac:dyDescent="0.25">
      <c r="C330">
        <v>32.9</v>
      </c>
    </row>
    <row r="331" spans="3:3" x14ac:dyDescent="0.25">
      <c r="C331">
        <v>33</v>
      </c>
    </row>
    <row r="332" spans="3:3" x14ac:dyDescent="0.25">
      <c r="C332">
        <v>33.1</v>
      </c>
    </row>
    <row r="333" spans="3:3" x14ac:dyDescent="0.25">
      <c r="C333">
        <v>33.200000000000003</v>
      </c>
    </row>
    <row r="334" spans="3:3" x14ac:dyDescent="0.25">
      <c r="C334">
        <v>33.299999999999997</v>
      </c>
    </row>
    <row r="335" spans="3:3" x14ac:dyDescent="0.25">
      <c r="C335">
        <v>33.4</v>
      </c>
    </row>
    <row r="336" spans="3:3" x14ac:dyDescent="0.25">
      <c r="C336">
        <v>33.5</v>
      </c>
    </row>
    <row r="337" spans="3:3" x14ac:dyDescent="0.25">
      <c r="C337">
        <v>33.6</v>
      </c>
    </row>
    <row r="338" spans="3:3" x14ac:dyDescent="0.25">
      <c r="C338">
        <v>33.700000000000003</v>
      </c>
    </row>
    <row r="339" spans="3:3" x14ac:dyDescent="0.25">
      <c r="C339">
        <v>33.799999999999997</v>
      </c>
    </row>
    <row r="340" spans="3:3" x14ac:dyDescent="0.25">
      <c r="C340">
        <v>33.9</v>
      </c>
    </row>
    <row r="341" spans="3:3" x14ac:dyDescent="0.25">
      <c r="C341">
        <v>34</v>
      </c>
    </row>
    <row r="342" spans="3:3" x14ac:dyDescent="0.25">
      <c r="C342">
        <v>34.1</v>
      </c>
    </row>
    <row r="343" spans="3:3" x14ac:dyDescent="0.25">
      <c r="C343">
        <v>34.200000000000003</v>
      </c>
    </row>
    <row r="344" spans="3:3" x14ac:dyDescent="0.25">
      <c r="C344">
        <v>34.299999999999997</v>
      </c>
    </row>
    <row r="345" spans="3:3" x14ac:dyDescent="0.25">
      <c r="C345">
        <v>34.4</v>
      </c>
    </row>
    <row r="346" spans="3:3" x14ac:dyDescent="0.25">
      <c r="C346">
        <v>34.5</v>
      </c>
    </row>
    <row r="347" spans="3:3" x14ac:dyDescent="0.25">
      <c r="C347">
        <v>34.6</v>
      </c>
    </row>
    <row r="348" spans="3:3" x14ac:dyDescent="0.25">
      <c r="C348">
        <v>34.700000000000003</v>
      </c>
    </row>
    <row r="349" spans="3:3" x14ac:dyDescent="0.25">
      <c r="C349">
        <v>34.799999999999997</v>
      </c>
    </row>
    <row r="350" spans="3:3" x14ac:dyDescent="0.25">
      <c r="C350">
        <v>34.9</v>
      </c>
    </row>
    <row r="351" spans="3:3" x14ac:dyDescent="0.25">
      <c r="C351">
        <v>35</v>
      </c>
    </row>
    <row r="352" spans="3:3" x14ac:dyDescent="0.25">
      <c r="C352">
        <v>35.1</v>
      </c>
    </row>
    <row r="353" spans="3:3" x14ac:dyDescent="0.25">
      <c r="C353">
        <v>35.200000000000003</v>
      </c>
    </row>
    <row r="354" spans="3:3" x14ac:dyDescent="0.25">
      <c r="C354">
        <v>35.299999999999997</v>
      </c>
    </row>
    <row r="355" spans="3:3" x14ac:dyDescent="0.25">
      <c r="C355">
        <v>35.4</v>
      </c>
    </row>
    <row r="356" spans="3:3" x14ac:dyDescent="0.25">
      <c r="C356">
        <v>35.5</v>
      </c>
    </row>
    <row r="357" spans="3:3" x14ac:dyDescent="0.25">
      <c r="C357">
        <v>35.6</v>
      </c>
    </row>
    <row r="358" spans="3:3" x14ac:dyDescent="0.25">
      <c r="C358">
        <v>35.700000000000003</v>
      </c>
    </row>
    <row r="359" spans="3:3" x14ac:dyDescent="0.25">
      <c r="C359">
        <v>35.799999999999997</v>
      </c>
    </row>
    <row r="360" spans="3:3" x14ac:dyDescent="0.25">
      <c r="C360">
        <v>35.9</v>
      </c>
    </row>
    <row r="361" spans="3:3" x14ac:dyDescent="0.25">
      <c r="C361">
        <v>36</v>
      </c>
    </row>
    <row r="362" spans="3:3" x14ac:dyDescent="0.25">
      <c r="C362">
        <v>36.1</v>
      </c>
    </row>
    <row r="363" spans="3:3" x14ac:dyDescent="0.25">
      <c r="C363">
        <v>36.200000000000003</v>
      </c>
    </row>
    <row r="364" spans="3:3" x14ac:dyDescent="0.25">
      <c r="C364">
        <v>36.299999999999997</v>
      </c>
    </row>
    <row r="365" spans="3:3" x14ac:dyDescent="0.25">
      <c r="C365">
        <v>36.4</v>
      </c>
    </row>
    <row r="366" spans="3:3" x14ac:dyDescent="0.25">
      <c r="C366">
        <v>36.5</v>
      </c>
    </row>
    <row r="367" spans="3:3" x14ac:dyDescent="0.25">
      <c r="C367">
        <v>36.6</v>
      </c>
    </row>
    <row r="368" spans="3:3" x14ac:dyDescent="0.25">
      <c r="C368">
        <v>36.700000000000003</v>
      </c>
    </row>
    <row r="369" spans="3:3" x14ac:dyDescent="0.25">
      <c r="C369">
        <v>36.799999999999997</v>
      </c>
    </row>
    <row r="370" spans="3:3" x14ac:dyDescent="0.25">
      <c r="C370">
        <v>36.9</v>
      </c>
    </row>
    <row r="371" spans="3:3" x14ac:dyDescent="0.25">
      <c r="C371">
        <v>37</v>
      </c>
    </row>
    <row r="372" spans="3:3" x14ac:dyDescent="0.25">
      <c r="C372">
        <v>37.1</v>
      </c>
    </row>
    <row r="373" spans="3:3" x14ac:dyDescent="0.25">
      <c r="C373">
        <v>37.200000000000003</v>
      </c>
    </row>
    <row r="374" spans="3:3" x14ac:dyDescent="0.25">
      <c r="C374">
        <v>37.299999999999997</v>
      </c>
    </row>
    <row r="375" spans="3:3" x14ac:dyDescent="0.25">
      <c r="C375">
        <v>37.4</v>
      </c>
    </row>
    <row r="376" spans="3:3" x14ac:dyDescent="0.25">
      <c r="C376">
        <v>37.5</v>
      </c>
    </row>
    <row r="377" spans="3:3" x14ac:dyDescent="0.25">
      <c r="C377">
        <v>37.6</v>
      </c>
    </row>
    <row r="378" spans="3:3" x14ac:dyDescent="0.25">
      <c r="C378">
        <v>37.700000000000003</v>
      </c>
    </row>
    <row r="379" spans="3:3" x14ac:dyDescent="0.25">
      <c r="C379">
        <v>37.799999999999997</v>
      </c>
    </row>
    <row r="380" spans="3:3" x14ac:dyDescent="0.25">
      <c r="C380">
        <v>37.9</v>
      </c>
    </row>
    <row r="381" spans="3:3" x14ac:dyDescent="0.25">
      <c r="C381">
        <v>38</v>
      </c>
    </row>
    <row r="382" spans="3:3" x14ac:dyDescent="0.25">
      <c r="C382">
        <v>38.1</v>
      </c>
    </row>
    <row r="383" spans="3:3" x14ac:dyDescent="0.25">
      <c r="C383">
        <v>38.200000000000003</v>
      </c>
    </row>
    <row r="384" spans="3:3" x14ac:dyDescent="0.25">
      <c r="C384">
        <v>38.299999999999997</v>
      </c>
    </row>
    <row r="385" spans="3:3" x14ac:dyDescent="0.25">
      <c r="C385">
        <v>38.4</v>
      </c>
    </row>
    <row r="386" spans="3:3" x14ac:dyDescent="0.25">
      <c r="C386">
        <v>38.5</v>
      </c>
    </row>
    <row r="387" spans="3:3" x14ac:dyDescent="0.25">
      <c r="C387">
        <v>38.6</v>
      </c>
    </row>
    <row r="388" spans="3:3" x14ac:dyDescent="0.25">
      <c r="C388">
        <v>38.700000000000003</v>
      </c>
    </row>
    <row r="389" spans="3:3" x14ac:dyDescent="0.25">
      <c r="C389">
        <v>38.799999999999997</v>
      </c>
    </row>
    <row r="390" spans="3:3" x14ac:dyDescent="0.25">
      <c r="C390">
        <v>38.9</v>
      </c>
    </row>
    <row r="391" spans="3:3" x14ac:dyDescent="0.25">
      <c r="C391">
        <v>39</v>
      </c>
    </row>
    <row r="392" spans="3:3" x14ac:dyDescent="0.25">
      <c r="C392">
        <v>39.1</v>
      </c>
    </row>
    <row r="393" spans="3:3" x14ac:dyDescent="0.25">
      <c r="C393">
        <v>39.200000000000003</v>
      </c>
    </row>
    <row r="394" spans="3:3" x14ac:dyDescent="0.25">
      <c r="C394">
        <v>39.299999999999997</v>
      </c>
    </row>
    <row r="395" spans="3:3" x14ac:dyDescent="0.25">
      <c r="C395">
        <v>39.4</v>
      </c>
    </row>
    <row r="396" spans="3:3" x14ac:dyDescent="0.25">
      <c r="C396">
        <v>39.5</v>
      </c>
    </row>
    <row r="397" spans="3:3" x14ac:dyDescent="0.25">
      <c r="C397">
        <v>39.6</v>
      </c>
    </row>
    <row r="398" spans="3:3" x14ac:dyDescent="0.25">
      <c r="C398">
        <v>39.700000000000003</v>
      </c>
    </row>
    <row r="399" spans="3:3" x14ac:dyDescent="0.25">
      <c r="C399">
        <v>39.799999999999997</v>
      </c>
    </row>
    <row r="400" spans="3:3" x14ac:dyDescent="0.25">
      <c r="C400">
        <v>39.9</v>
      </c>
    </row>
    <row r="401" spans="3:3" x14ac:dyDescent="0.25">
      <c r="C401">
        <v>40</v>
      </c>
    </row>
    <row r="402" spans="3:3" x14ac:dyDescent="0.25">
      <c r="C402">
        <v>40.1</v>
      </c>
    </row>
    <row r="403" spans="3:3" x14ac:dyDescent="0.25">
      <c r="C403">
        <v>40.200000000000003</v>
      </c>
    </row>
    <row r="404" spans="3:3" x14ac:dyDescent="0.25">
      <c r="C404">
        <v>40.299999999999997</v>
      </c>
    </row>
    <row r="405" spans="3:3" x14ac:dyDescent="0.25">
      <c r="C405">
        <v>40.4</v>
      </c>
    </row>
    <row r="406" spans="3:3" x14ac:dyDescent="0.25">
      <c r="C406">
        <v>40.5</v>
      </c>
    </row>
    <row r="407" spans="3:3" x14ac:dyDescent="0.25">
      <c r="C407">
        <v>40.6</v>
      </c>
    </row>
    <row r="408" spans="3:3" x14ac:dyDescent="0.25">
      <c r="C408">
        <v>40.700000000000003</v>
      </c>
    </row>
    <row r="409" spans="3:3" x14ac:dyDescent="0.25">
      <c r="C409">
        <v>40.799999999999997</v>
      </c>
    </row>
    <row r="410" spans="3:3" x14ac:dyDescent="0.25">
      <c r="C410">
        <v>40.9</v>
      </c>
    </row>
    <row r="411" spans="3:3" x14ac:dyDescent="0.25">
      <c r="C411">
        <v>41</v>
      </c>
    </row>
    <row r="412" spans="3:3" x14ac:dyDescent="0.25">
      <c r="C412">
        <v>41.1</v>
      </c>
    </row>
    <row r="413" spans="3:3" x14ac:dyDescent="0.25">
      <c r="C413">
        <v>41.2</v>
      </c>
    </row>
    <row r="414" spans="3:3" x14ac:dyDescent="0.25">
      <c r="C414">
        <v>41.3</v>
      </c>
    </row>
    <row r="415" spans="3:3" x14ac:dyDescent="0.25">
      <c r="C415">
        <v>41.4</v>
      </c>
    </row>
    <row r="416" spans="3:3" x14ac:dyDescent="0.25">
      <c r="C416">
        <v>41.5</v>
      </c>
    </row>
    <row r="417" spans="3:3" x14ac:dyDescent="0.25">
      <c r="C417">
        <v>41.6</v>
      </c>
    </row>
    <row r="418" spans="3:3" x14ac:dyDescent="0.25">
      <c r="C418">
        <v>41.7</v>
      </c>
    </row>
    <row r="419" spans="3:3" x14ac:dyDescent="0.25">
      <c r="C419">
        <v>41.8</v>
      </c>
    </row>
    <row r="420" spans="3:3" x14ac:dyDescent="0.25">
      <c r="C420">
        <v>41.9</v>
      </c>
    </row>
    <row r="421" spans="3:3" x14ac:dyDescent="0.25">
      <c r="C421">
        <v>42</v>
      </c>
    </row>
    <row r="422" spans="3:3" x14ac:dyDescent="0.25">
      <c r="C422">
        <v>42.1</v>
      </c>
    </row>
    <row r="423" spans="3:3" x14ac:dyDescent="0.25">
      <c r="C423">
        <v>42.2</v>
      </c>
    </row>
    <row r="424" spans="3:3" x14ac:dyDescent="0.25">
      <c r="C424">
        <v>42.3</v>
      </c>
    </row>
    <row r="425" spans="3:3" x14ac:dyDescent="0.25">
      <c r="C425">
        <v>42.4</v>
      </c>
    </row>
    <row r="426" spans="3:3" x14ac:dyDescent="0.25">
      <c r="C426">
        <v>42.5</v>
      </c>
    </row>
    <row r="427" spans="3:3" x14ac:dyDescent="0.25">
      <c r="C427">
        <v>42.6</v>
      </c>
    </row>
    <row r="428" spans="3:3" x14ac:dyDescent="0.25">
      <c r="C428">
        <v>42.7</v>
      </c>
    </row>
    <row r="429" spans="3:3" x14ac:dyDescent="0.25">
      <c r="C429">
        <v>42.8</v>
      </c>
    </row>
    <row r="430" spans="3:3" x14ac:dyDescent="0.25">
      <c r="C430">
        <v>42.9</v>
      </c>
    </row>
    <row r="431" spans="3:3" x14ac:dyDescent="0.25">
      <c r="C431">
        <v>43</v>
      </c>
    </row>
    <row r="432" spans="3:3" x14ac:dyDescent="0.25">
      <c r="C432">
        <v>43.1</v>
      </c>
    </row>
    <row r="433" spans="3:3" x14ac:dyDescent="0.25">
      <c r="C433">
        <v>43.2</v>
      </c>
    </row>
    <row r="434" spans="3:3" x14ac:dyDescent="0.25">
      <c r="C434">
        <v>43.3</v>
      </c>
    </row>
    <row r="435" spans="3:3" x14ac:dyDescent="0.25">
      <c r="C435">
        <v>43.4</v>
      </c>
    </row>
    <row r="436" spans="3:3" x14ac:dyDescent="0.25">
      <c r="C436">
        <v>43.5</v>
      </c>
    </row>
    <row r="437" spans="3:3" x14ac:dyDescent="0.25">
      <c r="C437">
        <v>43.6</v>
      </c>
    </row>
    <row r="438" spans="3:3" x14ac:dyDescent="0.25">
      <c r="C438">
        <v>43.7</v>
      </c>
    </row>
    <row r="439" spans="3:3" x14ac:dyDescent="0.25">
      <c r="C439">
        <v>43.8</v>
      </c>
    </row>
    <row r="440" spans="3:3" x14ac:dyDescent="0.25">
      <c r="C440">
        <v>43.9</v>
      </c>
    </row>
    <row r="441" spans="3:3" x14ac:dyDescent="0.25">
      <c r="C441">
        <v>44</v>
      </c>
    </row>
    <row r="442" spans="3:3" x14ac:dyDescent="0.25">
      <c r="C442">
        <v>44.1</v>
      </c>
    </row>
    <row r="443" spans="3:3" x14ac:dyDescent="0.25">
      <c r="C443">
        <v>44.2</v>
      </c>
    </row>
    <row r="444" spans="3:3" x14ac:dyDescent="0.25">
      <c r="C444">
        <v>44.3</v>
      </c>
    </row>
    <row r="445" spans="3:3" x14ac:dyDescent="0.25">
      <c r="C445">
        <v>44.4</v>
      </c>
    </row>
    <row r="446" spans="3:3" x14ac:dyDescent="0.25">
      <c r="C446">
        <v>44.5</v>
      </c>
    </row>
    <row r="447" spans="3:3" x14ac:dyDescent="0.25">
      <c r="C447">
        <v>44.6</v>
      </c>
    </row>
    <row r="448" spans="3:3" x14ac:dyDescent="0.25">
      <c r="C448">
        <v>44.7</v>
      </c>
    </row>
    <row r="449" spans="3:3" x14ac:dyDescent="0.25">
      <c r="C449">
        <v>44.8</v>
      </c>
    </row>
    <row r="450" spans="3:3" x14ac:dyDescent="0.25">
      <c r="C450">
        <v>44.9</v>
      </c>
    </row>
    <row r="451" spans="3:3" x14ac:dyDescent="0.25">
      <c r="C451">
        <v>45</v>
      </c>
    </row>
    <row r="452" spans="3:3" x14ac:dyDescent="0.25">
      <c r="C452">
        <v>45.1</v>
      </c>
    </row>
    <row r="453" spans="3:3" x14ac:dyDescent="0.25">
      <c r="C453">
        <v>45.2</v>
      </c>
    </row>
    <row r="454" spans="3:3" x14ac:dyDescent="0.25">
      <c r="C454">
        <v>45.3</v>
      </c>
    </row>
    <row r="455" spans="3:3" x14ac:dyDescent="0.25">
      <c r="C455">
        <v>45.4</v>
      </c>
    </row>
    <row r="456" spans="3:3" x14ac:dyDescent="0.25">
      <c r="C456">
        <v>45.5</v>
      </c>
    </row>
    <row r="457" spans="3:3" x14ac:dyDescent="0.25">
      <c r="C457">
        <v>45.6</v>
      </c>
    </row>
    <row r="458" spans="3:3" x14ac:dyDescent="0.25">
      <c r="C458">
        <v>45.7</v>
      </c>
    </row>
    <row r="459" spans="3:3" x14ac:dyDescent="0.25">
      <c r="C459">
        <v>45.8</v>
      </c>
    </row>
    <row r="460" spans="3:3" x14ac:dyDescent="0.25">
      <c r="C460">
        <v>45.9</v>
      </c>
    </row>
    <row r="461" spans="3:3" x14ac:dyDescent="0.25">
      <c r="C461">
        <v>46</v>
      </c>
    </row>
    <row r="462" spans="3:3" x14ac:dyDescent="0.25">
      <c r="C462">
        <v>46.1</v>
      </c>
    </row>
    <row r="463" spans="3:3" x14ac:dyDescent="0.25">
      <c r="C463">
        <v>46.2</v>
      </c>
    </row>
    <row r="464" spans="3:3" x14ac:dyDescent="0.25">
      <c r="C464">
        <v>46.3</v>
      </c>
    </row>
    <row r="465" spans="3:3" x14ac:dyDescent="0.25">
      <c r="C465">
        <v>46.4</v>
      </c>
    </row>
    <row r="466" spans="3:3" x14ac:dyDescent="0.25">
      <c r="C466">
        <v>46.5</v>
      </c>
    </row>
    <row r="467" spans="3:3" x14ac:dyDescent="0.25">
      <c r="C467">
        <v>46.6</v>
      </c>
    </row>
    <row r="468" spans="3:3" x14ac:dyDescent="0.25">
      <c r="C468">
        <v>46.7</v>
      </c>
    </row>
    <row r="469" spans="3:3" x14ac:dyDescent="0.25">
      <c r="C469">
        <v>46.8</v>
      </c>
    </row>
    <row r="470" spans="3:3" x14ac:dyDescent="0.25">
      <c r="C470">
        <v>46.9</v>
      </c>
    </row>
    <row r="471" spans="3:3" x14ac:dyDescent="0.25">
      <c r="C471">
        <v>47</v>
      </c>
    </row>
    <row r="472" spans="3:3" x14ac:dyDescent="0.25">
      <c r="C472">
        <v>47.1</v>
      </c>
    </row>
    <row r="473" spans="3:3" x14ac:dyDescent="0.25">
      <c r="C473">
        <v>47.2</v>
      </c>
    </row>
    <row r="474" spans="3:3" x14ac:dyDescent="0.25">
      <c r="C474">
        <v>47.3</v>
      </c>
    </row>
    <row r="475" spans="3:3" x14ac:dyDescent="0.25">
      <c r="C475">
        <v>47.4</v>
      </c>
    </row>
    <row r="476" spans="3:3" x14ac:dyDescent="0.25">
      <c r="C476">
        <v>47.5</v>
      </c>
    </row>
    <row r="477" spans="3:3" x14ac:dyDescent="0.25">
      <c r="C477">
        <v>47.6</v>
      </c>
    </row>
    <row r="478" spans="3:3" x14ac:dyDescent="0.25">
      <c r="C478">
        <v>47.7</v>
      </c>
    </row>
    <row r="479" spans="3:3" x14ac:dyDescent="0.25">
      <c r="C479">
        <v>47.8</v>
      </c>
    </row>
    <row r="480" spans="3:3" x14ac:dyDescent="0.25">
      <c r="C480">
        <v>47.9</v>
      </c>
    </row>
    <row r="481" spans="3:3" x14ac:dyDescent="0.25">
      <c r="C481">
        <v>48</v>
      </c>
    </row>
    <row r="482" spans="3:3" x14ac:dyDescent="0.25">
      <c r="C482">
        <v>48.1</v>
      </c>
    </row>
    <row r="483" spans="3:3" x14ac:dyDescent="0.25">
      <c r="C483">
        <v>48.2</v>
      </c>
    </row>
    <row r="484" spans="3:3" x14ac:dyDescent="0.25">
      <c r="C484">
        <v>48.3</v>
      </c>
    </row>
    <row r="485" spans="3:3" x14ac:dyDescent="0.25">
      <c r="C485">
        <v>48.4</v>
      </c>
    </row>
    <row r="486" spans="3:3" x14ac:dyDescent="0.25">
      <c r="C486">
        <v>48.5</v>
      </c>
    </row>
    <row r="487" spans="3:3" x14ac:dyDescent="0.25">
      <c r="C487">
        <v>48.6</v>
      </c>
    </row>
    <row r="488" spans="3:3" x14ac:dyDescent="0.25">
      <c r="C488">
        <v>48.7</v>
      </c>
    </row>
    <row r="489" spans="3:3" x14ac:dyDescent="0.25">
      <c r="C489">
        <v>48.8</v>
      </c>
    </row>
    <row r="490" spans="3:3" x14ac:dyDescent="0.25">
      <c r="C490">
        <v>48.9</v>
      </c>
    </row>
    <row r="491" spans="3:3" x14ac:dyDescent="0.25">
      <c r="C491">
        <v>49</v>
      </c>
    </row>
    <row r="492" spans="3:3" x14ac:dyDescent="0.25">
      <c r="C492">
        <v>49.1</v>
      </c>
    </row>
    <row r="493" spans="3:3" x14ac:dyDescent="0.25">
      <c r="C493">
        <v>49.2</v>
      </c>
    </row>
    <row r="494" spans="3:3" x14ac:dyDescent="0.25">
      <c r="C494">
        <v>49.3</v>
      </c>
    </row>
    <row r="495" spans="3:3" x14ac:dyDescent="0.25">
      <c r="C495">
        <v>49.4</v>
      </c>
    </row>
    <row r="496" spans="3:3" x14ac:dyDescent="0.25">
      <c r="C496">
        <v>49.5</v>
      </c>
    </row>
    <row r="497" spans="3:3" x14ac:dyDescent="0.25">
      <c r="C497">
        <v>49.6</v>
      </c>
    </row>
    <row r="498" spans="3:3" x14ac:dyDescent="0.25">
      <c r="C498">
        <v>49.7</v>
      </c>
    </row>
    <row r="499" spans="3:3" x14ac:dyDescent="0.25">
      <c r="C499">
        <v>49.8</v>
      </c>
    </row>
    <row r="500" spans="3:3" x14ac:dyDescent="0.25">
      <c r="C500">
        <v>49.9</v>
      </c>
    </row>
    <row r="501" spans="3:3" x14ac:dyDescent="0.25">
      <c r="C501">
        <v>50</v>
      </c>
    </row>
    <row r="502" spans="3:3" x14ac:dyDescent="0.25">
      <c r="C502">
        <v>50.1</v>
      </c>
    </row>
    <row r="503" spans="3:3" x14ac:dyDescent="0.25">
      <c r="C503">
        <v>50.2</v>
      </c>
    </row>
    <row r="504" spans="3:3" x14ac:dyDescent="0.25">
      <c r="C504">
        <v>50.3</v>
      </c>
    </row>
    <row r="505" spans="3:3" x14ac:dyDescent="0.25">
      <c r="C505">
        <v>50.4</v>
      </c>
    </row>
    <row r="506" spans="3:3" x14ac:dyDescent="0.25">
      <c r="C506">
        <v>50.5</v>
      </c>
    </row>
    <row r="507" spans="3:3" x14ac:dyDescent="0.25">
      <c r="C507">
        <v>50.6</v>
      </c>
    </row>
    <row r="508" spans="3:3" x14ac:dyDescent="0.25">
      <c r="C508">
        <v>50.7</v>
      </c>
    </row>
    <row r="509" spans="3:3" x14ac:dyDescent="0.25">
      <c r="C509">
        <v>50.8</v>
      </c>
    </row>
    <row r="510" spans="3:3" x14ac:dyDescent="0.25">
      <c r="C510">
        <v>50.9</v>
      </c>
    </row>
    <row r="511" spans="3:3" x14ac:dyDescent="0.25">
      <c r="C511">
        <v>51</v>
      </c>
    </row>
    <row r="512" spans="3:3" x14ac:dyDescent="0.25">
      <c r="C512">
        <v>51.1</v>
      </c>
    </row>
    <row r="513" spans="3:3" x14ac:dyDescent="0.25">
      <c r="C513">
        <v>51.2</v>
      </c>
    </row>
    <row r="514" spans="3:3" x14ac:dyDescent="0.25">
      <c r="C514">
        <v>51.3</v>
      </c>
    </row>
    <row r="515" spans="3:3" x14ac:dyDescent="0.25">
      <c r="C515">
        <v>51.4</v>
      </c>
    </row>
    <row r="516" spans="3:3" x14ac:dyDescent="0.25">
      <c r="C516">
        <v>51.5</v>
      </c>
    </row>
    <row r="517" spans="3:3" x14ac:dyDescent="0.25">
      <c r="C517">
        <v>51.6</v>
      </c>
    </row>
    <row r="518" spans="3:3" x14ac:dyDescent="0.25">
      <c r="C518">
        <v>51.7</v>
      </c>
    </row>
    <row r="519" spans="3:3" x14ac:dyDescent="0.25">
      <c r="C519">
        <v>51.8</v>
      </c>
    </row>
    <row r="520" spans="3:3" x14ac:dyDescent="0.25">
      <c r="C520">
        <v>51.9</v>
      </c>
    </row>
    <row r="521" spans="3:3" x14ac:dyDescent="0.25">
      <c r="C521">
        <v>52</v>
      </c>
    </row>
    <row r="522" spans="3:3" x14ac:dyDescent="0.25">
      <c r="C522">
        <v>52.1</v>
      </c>
    </row>
    <row r="523" spans="3:3" x14ac:dyDescent="0.25">
      <c r="C523">
        <v>52.2</v>
      </c>
    </row>
    <row r="524" spans="3:3" x14ac:dyDescent="0.25">
      <c r="C524">
        <v>52.3</v>
      </c>
    </row>
    <row r="525" spans="3:3" x14ac:dyDescent="0.25">
      <c r="C525">
        <v>52.4</v>
      </c>
    </row>
    <row r="526" spans="3:3" x14ac:dyDescent="0.25">
      <c r="C526">
        <v>52.5</v>
      </c>
    </row>
    <row r="527" spans="3:3" x14ac:dyDescent="0.25">
      <c r="C527">
        <v>52.6</v>
      </c>
    </row>
    <row r="528" spans="3:3" x14ac:dyDescent="0.25">
      <c r="C528">
        <v>52.7</v>
      </c>
    </row>
    <row r="529" spans="3:3" x14ac:dyDescent="0.25">
      <c r="C529">
        <v>52.8</v>
      </c>
    </row>
    <row r="530" spans="3:3" x14ac:dyDescent="0.25">
      <c r="C530">
        <v>52.9</v>
      </c>
    </row>
    <row r="531" spans="3:3" x14ac:dyDescent="0.25">
      <c r="C531">
        <v>53</v>
      </c>
    </row>
    <row r="532" spans="3:3" x14ac:dyDescent="0.25">
      <c r="C532">
        <v>53.1</v>
      </c>
    </row>
    <row r="533" spans="3:3" x14ac:dyDescent="0.25">
      <c r="C533">
        <v>53.2</v>
      </c>
    </row>
    <row r="534" spans="3:3" x14ac:dyDescent="0.25">
      <c r="C534">
        <v>53.3</v>
      </c>
    </row>
    <row r="535" spans="3:3" x14ac:dyDescent="0.25">
      <c r="C535">
        <v>53.4</v>
      </c>
    </row>
    <row r="536" spans="3:3" x14ac:dyDescent="0.25">
      <c r="C536">
        <v>53.5</v>
      </c>
    </row>
    <row r="537" spans="3:3" x14ac:dyDescent="0.25">
      <c r="C537">
        <v>53.6</v>
      </c>
    </row>
    <row r="538" spans="3:3" x14ac:dyDescent="0.25">
      <c r="C538">
        <v>53.7</v>
      </c>
    </row>
    <row r="539" spans="3:3" x14ac:dyDescent="0.25">
      <c r="C539">
        <v>53.8</v>
      </c>
    </row>
    <row r="540" spans="3:3" x14ac:dyDescent="0.25">
      <c r="C540">
        <v>53.9</v>
      </c>
    </row>
    <row r="541" spans="3:3" x14ac:dyDescent="0.25">
      <c r="C541">
        <v>54</v>
      </c>
    </row>
    <row r="542" spans="3:3" x14ac:dyDescent="0.25">
      <c r="C542">
        <v>54.1</v>
      </c>
    </row>
    <row r="543" spans="3:3" x14ac:dyDescent="0.25">
      <c r="C543">
        <v>54.2</v>
      </c>
    </row>
    <row r="544" spans="3:3" x14ac:dyDescent="0.25">
      <c r="C544">
        <v>54.3</v>
      </c>
    </row>
    <row r="545" spans="3:3" x14ac:dyDescent="0.25">
      <c r="C545">
        <v>54.4</v>
      </c>
    </row>
    <row r="546" spans="3:3" x14ac:dyDescent="0.25">
      <c r="C546">
        <v>54.5</v>
      </c>
    </row>
    <row r="547" spans="3:3" x14ac:dyDescent="0.25">
      <c r="C547">
        <v>54.6</v>
      </c>
    </row>
    <row r="548" spans="3:3" x14ac:dyDescent="0.25">
      <c r="C548">
        <v>54.7</v>
      </c>
    </row>
    <row r="549" spans="3:3" x14ac:dyDescent="0.25">
      <c r="C549">
        <v>54.8</v>
      </c>
    </row>
    <row r="550" spans="3:3" x14ac:dyDescent="0.25">
      <c r="C550">
        <v>54.9</v>
      </c>
    </row>
    <row r="551" spans="3:3" x14ac:dyDescent="0.25">
      <c r="C551">
        <v>55</v>
      </c>
    </row>
    <row r="552" spans="3:3" x14ac:dyDescent="0.25">
      <c r="C552">
        <v>55.1</v>
      </c>
    </row>
    <row r="553" spans="3:3" x14ac:dyDescent="0.25">
      <c r="C553">
        <v>55.2</v>
      </c>
    </row>
    <row r="554" spans="3:3" x14ac:dyDescent="0.25">
      <c r="C554">
        <v>55.3</v>
      </c>
    </row>
    <row r="555" spans="3:3" x14ac:dyDescent="0.25">
      <c r="C555">
        <v>55.4</v>
      </c>
    </row>
    <row r="556" spans="3:3" x14ac:dyDescent="0.25">
      <c r="C556">
        <v>55.5</v>
      </c>
    </row>
    <row r="557" spans="3:3" x14ac:dyDescent="0.25">
      <c r="C557">
        <v>55.6</v>
      </c>
    </row>
    <row r="558" spans="3:3" x14ac:dyDescent="0.25">
      <c r="C558">
        <v>55.7</v>
      </c>
    </row>
    <row r="559" spans="3:3" x14ac:dyDescent="0.25">
      <c r="C559">
        <v>55.8</v>
      </c>
    </row>
    <row r="560" spans="3:3" x14ac:dyDescent="0.25">
      <c r="C560">
        <v>55.9</v>
      </c>
    </row>
    <row r="561" spans="3:3" x14ac:dyDescent="0.25">
      <c r="C561">
        <v>56</v>
      </c>
    </row>
    <row r="562" spans="3:3" x14ac:dyDescent="0.25">
      <c r="C562">
        <v>56.1</v>
      </c>
    </row>
    <row r="563" spans="3:3" x14ac:dyDescent="0.25">
      <c r="C563">
        <v>56.2</v>
      </c>
    </row>
    <row r="564" spans="3:3" x14ac:dyDescent="0.25">
      <c r="C564">
        <v>56.3</v>
      </c>
    </row>
    <row r="565" spans="3:3" x14ac:dyDescent="0.25">
      <c r="C565">
        <v>56.4</v>
      </c>
    </row>
    <row r="566" spans="3:3" x14ac:dyDescent="0.25">
      <c r="C566">
        <v>56.5</v>
      </c>
    </row>
    <row r="567" spans="3:3" x14ac:dyDescent="0.25">
      <c r="C567">
        <v>56.6</v>
      </c>
    </row>
    <row r="568" spans="3:3" x14ac:dyDescent="0.25">
      <c r="C568">
        <v>56.7</v>
      </c>
    </row>
    <row r="569" spans="3:3" x14ac:dyDescent="0.25">
      <c r="C569">
        <v>56.8</v>
      </c>
    </row>
    <row r="570" spans="3:3" x14ac:dyDescent="0.25">
      <c r="C570">
        <v>56.9</v>
      </c>
    </row>
    <row r="571" spans="3:3" x14ac:dyDescent="0.25">
      <c r="C571">
        <v>57</v>
      </c>
    </row>
    <row r="572" spans="3:3" x14ac:dyDescent="0.25">
      <c r="C572">
        <v>57.1</v>
      </c>
    </row>
    <row r="573" spans="3:3" x14ac:dyDescent="0.25">
      <c r="C573">
        <v>57.2</v>
      </c>
    </row>
    <row r="574" spans="3:3" x14ac:dyDescent="0.25">
      <c r="C574">
        <v>57.3</v>
      </c>
    </row>
    <row r="575" spans="3:3" x14ac:dyDescent="0.25">
      <c r="C575">
        <v>57.4</v>
      </c>
    </row>
    <row r="576" spans="3:3" x14ac:dyDescent="0.25">
      <c r="C576">
        <v>57.5</v>
      </c>
    </row>
    <row r="577" spans="3:3" x14ac:dyDescent="0.25">
      <c r="C577">
        <v>57.6</v>
      </c>
    </row>
    <row r="578" spans="3:3" x14ac:dyDescent="0.25">
      <c r="C578">
        <v>57.7</v>
      </c>
    </row>
    <row r="579" spans="3:3" x14ac:dyDescent="0.25">
      <c r="C579">
        <v>57.8</v>
      </c>
    </row>
    <row r="580" spans="3:3" x14ac:dyDescent="0.25">
      <c r="C580">
        <v>57.9</v>
      </c>
    </row>
    <row r="581" spans="3:3" x14ac:dyDescent="0.25">
      <c r="C581">
        <v>58</v>
      </c>
    </row>
    <row r="582" spans="3:3" x14ac:dyDescent="0.25">
      <c r="C582">
        <v>58.1</v>
      </c>
    </row>
    <row r="583" spans="3:3" x14ac:dyDescent="0.25">
      <c r="C583">
        <v>58.2</v>
      </c>
    </row>
    <row r="584" spans="3:3" x14ac:dyDescent="0.25">
      <c r="C584">
        <v>58.3</v>
      </c>
    </row>
    <row r="585" spans="3:3" x14ac:dyDescent="0.25">
      <c r="C585">
        <v>58.4</v>
      </c>
    </row>
    <row r="586" spans="3:3" x14ac:dyDescent="0.25">
      <c r="C586">
        <v>58.5</v>
      </c>
    </row>
    <row r="587" spans="3:3" x14ac:dyDescent="0.25">
      <c r="C587">
        <v>58.6</v>
      </c>
    </row>
    <row r="588" spans="3:3" x14ac:dyDescent="0.25">
      <c r="C588">
        <v>58.7</v>
      </c>
    </row>
    <row r="589" spans="3:3" x14ac:dyDescent="0.25">
      <c r="C589">
        <v>58.8</v>
      </c>
    </row>
    <row r="590" spans="3:3" x14ac:dyDescent="0.25">
      <c r="C590">
        <v>58.9</v>
      </c>
    </row>
    <row r="591" spans="3:3" x14ac:dyDescent="0.25">
      <c r="C591">
        <v>59</v>
      </c>
    </row>
    <row r="592" spans="3:3" x14ac:dyDescent="0.25">
      <c r="C592">
        <v>59.1</v>
      </c>
    </row>
    <row r="593" spans="3:3" x14ac:dyDescent="0.25">
      <c r="C593">
        <v>59.2</v>
      </c>
    </row>
    <row r="594" spans="3:3" x14ac:dyDescent="0.25">
      <c r="C594">
        <v>59.3</v>
      </c>
    </row>
    <row r="595" spans="3:3" x14ac:dyDescent="0.25">
      <c r="C595">
        <v>59.4</v>
      </c>
    </row>
    <row r="596" spans="3:3" x14ac:dyDescent="0.25">
      <c r="C596">
        <v>59.5</v>
      </c>
    </row>
    <row r="597" spans="3:3" x14ac:dyDescent="0.25">
      <c r="C597">
        <v>59.6</v>
      </c>
    </row>
    <row r="598" spans="3:3" x14ac:dyDescent="0.25">
      <c r="C598">
        <v>59.7</v>
      </c>
    </row>
    <row r="599" spans="3:3" x14ac:dyDescent="0.25">
      <c r="C599">
        <v>59.8</v>
      </c>
    </row>
    <row r="600" spans="3:3" x14ac:dyDescent="0.25">
      <c r="C600">
        <v>59.9</v>
      </c>
    </row>
    <row r="601" spans="3:3" x14ac:dyDescent="0.25">
      <c r="C601">
        <v>60</v>
      </c>
    </row>
    <row r="602" spans="3:3" x14ac:dyDescent="0.25">
      <c r="C602">
        <v>60.1</v>
      </c>
    </row>
    <row r="603" spans="3:3" x14ac:dyDescent="0.25">
      <c r="C603">
        <v>60.2</v>
      </c>
    </row>
    <row r="604" spans="3:3" x14ac:dyDescent="0.25">
      <c r="C604">
        <v>60.3</v>
      </c>
    </row>
    <row r="605" spans="3:3" x14ac:dyDescent="0.25">
      <c r="C605">
        <v>60.4</v>
      </c>
    </row>
    <row r="606" spans="3:3" x14ac:dyDescent="0.25">
      <c r="C606">
        <v>60.5</v>
      </c>
    </row>
    <row r="607" spans="3:3" x14ac:dyDescent="0.25">
      <c r="C607">
        <v>60.6</v>
      </c>
    </row>
    <row r="608" spans="3:3" x14ac:dyDescent="0.25">
      <c r="C608">
        <v>60.7</v>
      </c>
    </row>
    <row r="609" spans="3:3" x14ac:dyDescent="0.25">
      <c r="C609">
        <v>60.8</v>
      </c>
    </row>
    <row r="610" spans="3:3" x14ac:dyDescent="0.25">
      <c r="C610">
        <v>60.9</v>
      </c>
    </row>
    <row r="611" spans="3:3" x14ac:dyDescent="0.25">
      <c r="C611">
        <v>61</v>
      </c>
    </row>
    <row r="612" spans="3:3" x14ac:dyDescent="0.25">
      <c r="C612">
        <v>61.1</v>
      </c>
    </row>
    <row r="613" spans="3:3" x14ac:dyDescent="0.25">
      <c r="C613">
        <v>61.2</v>
      </c>
    </row>
    <row r="614" spans="3:3" x14ac:dyDescent="0.25">
      <c r="C614">
        <v>61.3</v>
      </c>
    </row>
    <row r="615" spans="3:3" x14ac:dyDescent="0.25">
      <c r="C615">
        <v>61.4</v>
      </c>
    </row>
    <row r="616" spans="3:3" x14ac:dyDescent="0.25">
      <c r="C616">
        <v>61.5</v>
      </c>
    </row>
    <row r="617" spans="3:3" x14ac:dyDescent="0.25">
      <c r="C617">
        <v>61.6</v>
      </c>
    </row>
    <row r="618" spans="3:3" x14ac:dyDescent="0.25">
      <c r="C618">
        <v>61.7</v>
      </c>
    </row>
    <row r="619" spans="3:3" x14ac:dyDescent="0.25">
      <c r="C619">
        <v>61.8</v>
      </c>
    </row>
    <row r="620" spans="3:3" x14ac:dyDescent="0.25">
      <c r="C620">
        <v>61.9</v>
      </c>
    </row>
    <row r="621" spans="3:3" x14ac:dyDescent="0.25">
      <c r="C621">
        <v>62</v>
      </c>
    </row>
    <row r="622" spans="3:3" x14ac:dyDescent="0.25">
      <c r="C622">
        <v>62.1</v>
      </c>
    </row>
    <row r="623" spans="3:3" x14ac:dyDescent="0.25">
      <c r="C623">
        <v>62.2</v>
      </c>
    </row>
    <row r="624" spans="3:3" x14ac:dyDescent="0.25">
      <c r="C624">
        <v>62.3</v>
      </c>
    </row>
    <row r="625" spans="3:3" x14ac:dyDescent="0.25">
      <c r="C625">
        <v>62.4</v>
      </c>
    </row>
    <row r="626" spans="3:3" x14ac:dyDescent="0.25">
      <c r="C626">
        <v>62.5</v>
      </c>
    </row>
    <row r="627" spans="3:3" x14ac:dyDescent="0.25">
      <c r="C627">
        <v>62.6</v>
      </c>
    </row>
    <row r="628" spans="3:3" x14ac:dyDescent="0.25">
      <c r="C628">
        <v>62.7</v>
      </c>
    </row>
    <row r="629" spans="3:3" x14ac:dyDescent="0.25">
      <c r="C629">
        <v>62.8</v>
      </c>
    </row>
    <row r="630" spans="3:3" x14ac:dyDescent="0.25">
      <c r="C630">
        <v>62.9</v>
      </c>
    </row>
    <row r="631" spans="3:3" x14ac:dyDescent="0.25">
      <c r="C631">
        <v>63</v>
      </c>
    </row>
    <row r="632" spans="3:3" x14ac:dyDescent="0.25">
      <c r="C632">
        <v>63.1</v>
      </c>
    </row>
    <row r="633" spans="3:3" x14ac:dyDescent="0.25">
      <c r="C633">
        <v>63.2</v>
      </c>
    </row>
    <row r="634" spans="3:3" x14ac:dyDescent="0.25">
      <c r="C634">
        <v>63.3</v>
      </c>
    </row>
    <row r="635" spans="3:3" x14ac:dyDescent="0.25">
      <c r="C635">
        <v>63.4</v>
      </c>
    </row>
    <row r="636" spans="3:3" x14ac:dyDescent="0.25">
      <c r="C636">
        <v>63.5</v>
      </c>
    </row>
    <row r="637" spans="3:3" x14ac:dyDescent="0.25">
      <c r="C637">
        <v>63.6</v>
      </c>
    </row>
    <row r="638" spans="3:3" x14ac:dyDescent="0.25">
      <c r="C638">
        <v>63.7</v>
      </c>
    </row>
    <row r="639" spans="3:3" x14ac:dyDescent="0.25">
      <c r="C639">
        <v>63.8</v>
      </c>
    </row>
    <row r="640" spans="3:3" x14ac:dyDescent="0.25">
      <c r="C640">
        <v>63.9</v>
      </c>
    </row>
    <row r="641" spans="3:3" x14ac:dyDescent="0.25">
      <c r="C641">
        <v>64</v>
      </c>
    </row>
    <row r="642" spans="3:3" x14ac:dyDescent="0.25">
      <c r="C642">
        <v>64.099999999999994</v>
      </c>
    </row>
    <row r="643" spans="3:3" x14ac:dyDescent="0.25">
      <c r="C643">
        <v>64.2</v>
      </c>
    </row>
    <row r="644" spans="3:3" x14ac:dyDescent="0.25">
      <c r="C644">
        <v>64.3</v>
      </c>
    </row>
    <row r="645" spans="3:3" x14ac:dyDescent="0.25">
      <c r="C645">
        <v>64.400000000000006</v>
      </c>
    </row>
    <row r="646" spans="3:3" x14ac:dyDescent="0.25">
      <c r="C646">
        <v>64.5</v>
      </c>
    </row>
    <row r="647" spans="3:3" x14ac:dyDescent="0.25">
      <c r="C647">
        <v>64.599999999999994</v>
      </c>
    </row>
    <row r="648" spans="3:3" x14ac:dyDescent="0.25">
      <c r="C648">
        <v>64.7</v>
      </c>
    </row>
    <row r="649" spans="3:3" x14ac:dyDescent="0.25">
      <c r="C649">
        <v>64.8</v>
      </c>
    </row>
    <row r="650" spans="3:3" x14ac:dyDescent="0.25">
      <c r="C650">
        <v>64.900000000000006</v>
      </c>
    </row>
    <row r="651" spans="3:3" x14ac:dyDescent="0.25">
      <c r="C651">
        <v>65</v>
      </c>
    </row>
    <row r="652" spans="3:3" x14ac:dyDescent="0.25">
      <c r="C652">
        <v>65.099999999999994</v>
      </c>
    </row>
    <row r="653" spans="3:3" x14ac:dyDescent="0.25">
      <c r="C653">
        <v>65.2</v>
      </c>
    </row>
    <row r="654" spans="3:3" x14ac:dyDescent="0.25">
      <c r="C654">
        <v>65.3</v>
      </c>
    </row>
    <row r="655" spans="3:3" x14ac:dyDescent="0.25">
      <c r="C655">
        <v>65.400000000000006</v>
      </c>
    </row>
    <row r="656" spans="3:3" x14ac:dyDescent="0.25">
      <c r="C656">
        <v>65.5</v>
      </c>
    </row>
    <row r="657" spans="3:3" x14ac:dyDescent="0.25">
      <c r="C657">
        <v>65.599999999999994</v>
      </c>
    </row>
    <row r="658" spans="3:3" x14ac:dyDescent="0.25">
      <c r="C658">
        <v>65.7</v>
      </c>
    </row>
    <row r="659" spans="3:3" x14ac:dyDescent="0.25">
      <c r="C659">
        <v>65.8</v>
      </c>
    </row>
    <row r="660" spans="3:3" x14ac:dyDescent="0.25">
      <c r="C660">
        <v>65.900000000000006</v>
      </c>
    </row>
    <row r="661" spans="3:3" x14ac:dyDescent="0.25">
      <c r="C661">
        <v>66</v>
      </c>
    </row>
    <row r="662" spans="3:3" x14ac:dyDescent="0.25">
      <c r="C662">
        <v>66.099999999999994</v>
      </c>
    </row>
    <row r="663" spans="3:3" x14ac:dyDescent="0.25">
      <c r="C663">
        <v>66.2</v>
      </c>
    </row>
    <row r="664" spans="3:3" x14ac:dyDescent="0.25">
      <c r="C664">
        <v>66.3</v>
      </c>
    </row>
    <row r="665" spans="3:3" x14ac:dyDescent="0.25">
      <c r="C665">
        <v>66.400000000000006</v>
      </c>
    </row>
    <row r="666" spans="3:3" x14ac:dyDescent="0.25">
      <c r="C666">
        <v>66.5</v>
      </c>
    </row>
    <row r="667" spans="3:3" x14ac:dyDescent="0.25">
      <c r="C667">
        <v>66.599999999999994</v>
      </c>
    </row>
    <row r="668" spans="3:3" x14ac:dyDescent="0.25">
      <c r="C668">
        <v>66.7</v>
      </c>
    </row>
    <row r="669" spans="3:3" x14ac:dyDescent="0.25">
      <c r="C669">
        <v>66.8</v>
      </c>
    </row>
    <row r="670" spans="3:3" x14ac:dyDescent="0.25">
      <c r="C670">
        <v>66.900000000000006</v>
      </c>
    </row>
    <row r="671" spans="3:3" x14ac:dyDescent="0.25">
      <c r="C671">
        <v>67</v>
      </c>
    </row>
    <row r="672" spans="3:3" x14ac:dyDescent="0.25">
      <c r="C672">
        <v>67.099999999999994</v>
      </c>
    </row>
    <row r="673" spans="3:3" x14ac:dyDescent="0.25">
      <c r="C673">
        <v>67.2</v>
      </c>
    </row>
    <row r="674" spans="3:3" x14ac:dyDescent="0.25">
      <c r="C674">
        <v>67.3</v>
      </c>
    </row>
    <row r="675" spans="3:3" x14ac:dyDescent="0.25">
      <c r="C675">
        <v>67.400000000000006</v>
      </c>
    </row>
    <row r="676" spans="3:3" x14ac:dyDescent="0.25">
      <c r="C676">
        <v>67.5</v>
      </c>
    </row>
    <row r="677" spans="3:3" x14ac:dyDescent="0.25">
      <c r="C677">
        <v>67.599999999999994</v>
      </c>
    </row>
    <row r="678" spans="3:3" x14ac:dyDescent="0.25">
      <c r="C678">
        <v>67.7</v>
      </c>
    </row>
    <row r="679" spans="3:3" x14ac:dyDescent="0.25">
      <c r="C679">
        <v>67.8</v>
      </c>
    </row>
    <row r="680" spans="3:3" x14ac:dyDescent="0.25">
      <c r="C680">
        <v>67.900000000000006</v>
      </c>
    </row>
    <row r="681" spans="3:3" x14ac:dyDescent="0.25">
      <c r="C681">
        <v>68</v>
      </c>
    </row>
    <row r="682" spans="3:3" x14ac:dyDescent="0.25">
      <c r="C682">
        <v>68.099999999999994</v>
      </c>
    </row>
    <row r="683" spans="3:3" x14ac:dyDescent="0.25">
      <c r="C683">
        <v>68.2</v>
      </c>
    </row>
    <row r="684" spans="3:3" x14ac:dyDescent="0.25">
      <c r="C684">
        <v>68.3</v>
      </c>
    </row>
    <row r="685" spans="3:3" x14ac:dyDescent="0.25">
      <c r="C685">
        <v>68.400000000000006</v>
      </c>
    </row>
    <row r="686" spans="3:3" x14ac:dyDescent="0.25">
      <c r="C686">
        <v>68.5</v>
      </c>
    </row>
    <row r="687" spans="3:3" x14ac:dyDescent="0.25">
      <c r="C687">
        <v>68.599999999999994</v>
      </c>
    </row>
    <row r="688" spans="3:3" x14ac:dyDescent="0.25">
      <c r="C688">
        <v>68.7</v>
      </c>
    </row>
    <row r="689" spans="3:3" x14ac:dyDescent="0.25">
      <c r="C689">
        <v>68.8</v>
      </c>
    </row>
    <row r="690" spans="3:3" x14ac:dyDescent="0.25">
      <c r="C690">
        <v>68.900000000000006</v>
      </c>
    </row>
    <row r="691" spans="3:3" x14ac:dyDescent="0.25">
      <c r="C691">
        <v>69</v>
      </c>
    </row>
    <row r="692" spans="3:3" x14ac:dyDescent="0.25">
      <c r="C692">
        <v>69.099999999999994</v>
      </c>
    </row>
    <row r="693" spans="3:3" x14ac:dyDescent="0.25">
      <c r="C693">
        <v>69.2</v>
      </c>
    </row>
    <row r="694" spans="3:3" x14ac:dyDescent="0.25">
      <c r="C694">
        <v>69.3</v>
      </c>
    </row>
    <row r="695" spans="3:3" x14ac:dyDescent="0.25">
      <c r="C695">
        <v>69.400000000000006</v>
      </c>
    </row>
    <row r="696" spans="3:3" x14ac:dyDescent="0.25">
      <c r="C696">
        <v>69.5</v>
      </c>
    </row>
    <row r="697" spans="3:3" x14ac:dyDescent="0.25">
      <c r="C697">
        <v>69.599999999999994</v>
      </c>
    </row>
    <row r="698" spans="3:3" x14ac:dyDescent="0.25">
      <c r="C698">
        <v>69.7</v>
      </c>
    </row>
    <row r="699" spans="3:3" x14ac:dyDescent="0.25">
      <c r="C699">
        <v>69.8</v>
      </c>
    </row>
    <row r="700" spans="3:3" x14ac:dyDescent="0.25">
      <c r="C700">
        <v>69.900000000000006</v>
      </c>
    </row>
    <row r="701" spans="3:3" x14ac:dyDescent="0.25">
      <c r="C701">
        <v>70</v>
      </c>
    </row>
    <row r="702" spans="3:3" x14ac:dyDescent="0.25">
      <c r="C702">
        <v>70.099999999999994</v>
      </c>
    </row>
    <row r="703" spans="3:3" x14ac:dyDescent="0.25">
      <c r="C703">
        <v>70.2</v>
      </c>
    </row>
    <row r="704" spans="3:3" x14ac:dyDescent="0.25">
      <c r="C704">
        <v>70.3</v>
      </c>
    </row>
    <row r="705" spans="3:3" x14ac:dyDescent="0.25">
      <c r="C705">
        <v>70.400000000000006</v>
      </c>
    </row>
    <row r="706" spans="3:3" x14ac:dyDescent="0.25">
      <c r="C706">
        <v>70.5</v>
      </c>
    </row>
    <row r="707" spans="3:3" x14ac:dyDescent="0.25">
      <c r="C707">
        <v>70.599999999999994</v>
      </c>
    </row>
    <row r="708" spans="3:3" x14ac:dyDescent="0.25">
      <c r="C708">
        <v>70.7</v>
      </c>
    </row>
    <row r="709" spans="3:3" x14ac:dyDescent="0.25">
      <c r="C709">
        <v>70.8</v>
      </c>
    </row>
    <row r="710" spans="3:3" x14ac:dyDescent="0.25">
      <c r="C710">
        <v>70.900000000000006</v>
      </c>
    </row>
    <row r="711" spans="3:3" x14ac:dyDescent="0.25">
      <c r="C711">
        <v>71</v>
      </c>
    </row>
    <row r="712" spans="3:3" x14ac:dyDescent="0.25">
      <c r="C712">
        <v>71.099999999999994</v>
      </c>
    </row>
    <row r="713" spans="3:3" x14ac:dyDescent="0.25">
      <c r="C713">
        <v>71.2</v>
      </c>
    </row>
    <row r="714" spans="3:3" x14ac:dyDescent="0.25">
      <c r="C714">
        <v>71.3</v>
      </c>
    </row>
    <row r="715" spans="3:3" x14ac:dyDescent="0.25">
      <c r="C715">
        <v>71.400000000000006</v>
      </c>
    </row>
    <row r="716" spans="3:3" x14ac:dyDescent="0.25">
      <c r="C716">
        <v>71.5</v>
      </c>
    </row>
    <row r="717" spans="3:3" x14ac:dyDescent="0.25">
      <c r="C717">
        <v>71.599999999999994</v>
      </c>
    </row>
    <row r="718" spans="3:3" x14ac:dyDescent="0.25">
      <c r="C718">
        <v>71.7</v>
      </c>
    </row>
    <row r="719" spans="3:3" x14ac:dyDescent="0.25">
      <c r="C719">
        <v>71.8</v>
      </c>
    </row>
    <row r="720" spans="3:3" x14ac:dyDescent="0.25">
      <c r="C720">
        <v>71.900000000000006</v>
      </c>
    </row>
    <row r="721" spans="3:3" x14ac:dyDescent="0.25">
      <c r="C721">
        <v>72</v>
      </c>
    </row>
    <row r="722" spans="3:3" x14ac:dyDescent="0.25">
      <c r="C722">
        <v>72.099999999999994</v>
      </c>
    </row>
    <row r="723" spans="3:3" x14ac:dyDescent="0.25">
      <c r="C723">
        <v>72.2</v>
      </c>
    </row>
    <row r="724" spans="3:3" x14ac:dyDescent="0.25">
      <c r="C724">
        <v>72.3</v>
      </c>
    </row>
    <row r="725" spans="3:3" x14ac:dyDescent="0.25">
      <c r="C725">
        <v>72.400000000000006</v>
      </c>
    </row>
    <row r="726" spans="3:3" x14ac:dyDescent="0.25">
      <c r="C726">
        <v>72.5</v>
      </c>
    </row>
    <row r="727" spans="3:3" x14ac:dyDescent="0.25">
      <c r="C727">
        <v>72.599999999999994</v>
      </c>
    </row>
    <row r="728" spans="3:3" x14ac:dyDescent="0.25">
      <c r="C728">
        <v>72.7</v>
      </c>
    </row>
    <row r="729" spans="3:3" x14ac:dyDescent="0.25">
      <c r="C729">
        <v>72.8</v>
      </c>
    </row>
    <row r="730" spans="3:3" x14ac:dyDescent="0.25">
      <c r="C730">
        <v>72.900000000000006</v>
      </c>
    </row>
    <row r="731" spans="3:3" x14ac:dyDescent="0.25">
      <c r="C731">
        <v>73</v>
      </c>
    </row>
    <row r="732" spans="3:3" x14ac:dyDescent="0.25">
      <c r="C732">
        <v>73.099999999999994</v>
      </c>
    </row>
    <row r="733" spans="3:3" x14ac:dyDescent="0.25">
      <c r="C733">
        <v>73.2</v>
      </c>
    </row>
    <row r="734" spans="3:3" x14ac:dyDescent="0.25">
      <c r="C734">
        <v>73.3</v>
      </c>
    </row>
    <row r="735" spans="3:3" x14ac:dyDescent="0.25">
      <c r="C735">
        <v>73.400000000000006</v>
      </c>
    </row>
    <row r="736" spans="3:3" x14ac:dyDescent="0.25">
      <c r="C736">
        <v>73.5</v>
      </c>
    </row>
    <row r="737" spans="3:3" x14ac:dyDescent="0.25">
      <c r="C737">
        <v>73.599999999999994</v>
      </c>
    </row>
    <row r="738" spans="3:3" x14ac:dyDescent="0.25">
      <c r="C738">
        <v>73.7</v>
      </c>
    </row>
    <row r="739" spans="3:3" x14ac:dyDescent="0.25">
      <c r="C739">
        <v>73.8</v>
      </c>
    </row>
    <row r="740" spans="3:3" x14ac:dyDescent="0.25">
      <c r="C740">
        <v>73.900000000000006</v>
      </c>
    </row>
    <row r="741" spans="3:3" x14ac:dyDescent="0.25">
      <c r="C741">
        <v>74</v>
      </c>
    </row>
    <row r="742" spans="3:3" x14ac:dyDescent="0.25">
      <c r="C742">
        <v>74.099999999999994</v>
      </c>
    </row>
    <row r="743" spans="3:3" x14ac:dyDescent="0.25">
      <c r="C743">
        <v>74.2</v>
      </c>
    </row>
    <row r="744" spans="3:3" x14ac:dyDescent="0.25">
      <c r="C744">
        <v>74.3</v>
      </c>
    </row>
    <row r="745" spans="3:3" x14ac:dyDescent="0.25">
      <c r="C745">
        <v>74.400000000000006</v>
      </c>
    </row>
    <row r="746" spans="3:3" x14ac:dyDescent="0.25">
      <c r="C746">
        <v>74.5</v>
      </c>
    </row>
    <row r="747" spans="3:3" x14ac:dyDescent="0.25">
      <c r="C747">
        <v>74.599999999999994</v>
      </c>
    </row>
    <row r="748" spans="3:3" x14ac:dyDescent="0.25">
      <c r="C748">
        <v>74.7</v>
      </c>
    </row>
    <row r="749" spans="3:3" x14ac:dyDescent="0.25">
      <c r="C749">
        <v>74.8</v>
      </c>
    </row>
    <row r="750" spans="3:3" x14ac:dyDescent="0.25">
      <c r="C750">
        <v>74.900000000000006</v>
      </c>
    </row>
    <row r="751" spans="3:3" x14ac:dyDescent="0.25">
      <c r="C751">
        <v>75</v>
      </c>
    </row>
    <row r="752" spans="3:3" x14ac:dyDescent="0.25">
      <c r="C752">
        <v>75.099999999999994</v>
      </c>
    </row>
    <row r="753" spans="3:3" x14ac:dyDescent="0.25">
      <c r="C753">
        <v>75.2</v>
      </c>
    </row>
    <row r="754" spans="3:3" x14ac:dyDescent="0.25">
      <c r="C754">
        <v>75.3</v>
      </c>
    </row>
    <row r="755" spans="3:3" x14ac:dyDescent="0.25">
      <c r="C755">
        <v>75.400000000000006</v>
      </c>
    </row>
    <row r="756" spans="3:3" x14ac:dyDescent="0.25">
      <c r="C756">
        <v>75.5</v>
      </c>
    </row>
    <row r="757" spans="3:3" x14ac:dyDescent="0.25">
      <c r="C757">
        <v>75.599999999999994</v>
      </c>
    </row>
    <row r="758" spans="3:3" x14ac:dyDescent="0.25">
      <c r="C758">
        <v>75.7</v>
      </c>
    </row>
    <row r="759" spans="3:3" x14ac:dyDescent="0.25">
      <c r="C759">
        <v>75.8</v>
      </c>
    </row>
    <row r="760" spans="3:3" x14ac:dyDescent="0.25">
      <c r="C760">
        <v>75.900000000000006</v>
      </c>
    </row>
    <row r="761" spans="3:3" x14ac:dyDescent="0.25">
      <c r="C761">
        <v>76</v>
      </c>
    </row>
    <row r="762" spans="3:3" x14ac:dyDescent="0.25">
      <c r="C762">
        <v>76.099999999999994</v>
      </c>
    </row>
    <row r="763" spans="3:3" x14ac:dyDescent="0.25">
      <c r="C763">
        <v>76.2</v>
      </c>
    </row>
    <row r="764" spans="3:3" x14ac:dyDescent="0.25">
      <c r="C764">
        <v>76.3</v>
      </c>
    </row>
    <row r="765" spans="3:3" x14ac:dyDescent="0.25">
      <c r="C765">
        <v>76.400000000000006</v>
      </c>
    </row>
    <row r="766" spans="3:3" x14ac:dyDescent="0.25">
      <c r="C766">
        <v>76.5</v>
      </c>
    </row>
    <row r="767" spans="3:3" x14ac:dyDescent="0.25">
      <c r="C767">
        <v>76.599999999999994</v>
      </c>
    </row>
    <row r="768" spans="3:3" x14ac:dyDescent="0.25">
      <c r="C768">
        <v>76.7</v>
      </c>
    </row>
    <row r="769" spans="3:3" x14ac:dyDescent="0.25">
      <c r="C769">
        <v>76.8</v>
      </c>
    </row>
    <row r="770" spans="3:3" x14ac:dyDescent="0.25">
      <c r="C770">
        <v>76.900000000000006</v>
      </c>
    </row>
    <row r="771" spans="3:3" x14ac:dyDescent="0.25">
      <c r="C771">
        <v>77</v>
      </c>
    </row>
    <row r="772" spans="3:3" x14ac:dyDescent="0.25">
      <c r="C772">
        <v>77.099999999999994</v>
      </c>
    </row>
    <row r="773" spans="3:3" x14ac:dyDescent="0.25">
      <c r="C773">
        <v>77.2</v>
      </c>
    </row>
    <row r="774" spans="3:3" x14ac:dyDescent="0.25">
      <c r="C774">
        <v>77.3</v>
      </c>
    </row>
    <row r="775" spans="3:3" x14ac:dyDescent="0.25">
      <c r="C775">
        <v>77.400000000000006</v>
      </c>
    </row>
    <row r="776" spans="3:3" x14ac:dyDescent="0.25">
      <c r="C776">
        <v>77.5</v>
      </c>
    </row>
    <row r="777" spans="3:3" x14ac:dyDescent="0.25">
      <c r="C777">
        <v>77.599999999999994</v>
      </c>
    </row>
    <row r="778" spans="3:3" x14ac:dyDescent="0.25">
      <c r="C778">
        <v>77.7</v>
      </c>
    </row>
    <row r="779" spans="3:3" x14ac:dyDescent="0.25">
      <c r="C779">
        <v>77.8</v>
      </c>
    </row>
    <row r="780" spans="3:3" x14ac:dyDescent="0.25">
      <c r="C780">
        <v>77.900000000000006</v>
      </c>
    </row>
    <row r="781" spans="3:3" x14ac:dyDescent="0.25">
      <c r="C781">
        <v>78</v>
      </c>
    </row>
    <row r="782" spans="3:3" x14ac:dyDescent="0.25">
      <c r="C782">
        <v>78.099999999999994</v>
      </c>
    </row>
    <row r="783" spans="3:3" x14ac:dyDescent="0.25">
      <c r="C783">
        <v>78.2</v>
      </c>
    </row>
    <row r="784" spans="3:3" x14ac:dyDescent="0.25">
      <c r="C784">
        <v>78.3</v>
      </c>
    </row>
    <row r="785" spans="3:3" x14ac:dyDescent="0.25">
      <c r="C785">
        <v>78.400000000000006</v>
      </c>
    </row>
    <row r="786" spans="3:3" x14ac:dyDescent="0.25">
      <c r="C786">
        <v>78.5</v>
      </c>
    </row>
    <row r="787" spans="3:3" x14ac:dyDescent="0.25">
      <c r="C787">
        <v>78.599999999999994</v>
      </c>
    </row>
    <row r="788" spans="3:3" x14ac:dyDescent="0.25">
      <c r="C788">
        <v>78.7</v>
      </c>
    </row>
    <row r="789" spans="3:3" x14ac:dyDescent="0.25">
      <c r="C789">
        <v>78.8</v>
      </c>
    </row>
    <row r="790" spans="3:3" x14ac:dyDescent="0.25">
      <c r="C790">
        <v>78.900000000000006</v>
      </c>
    </row>
    <row r="791" spans="3:3" x14ac:dyDescent="0.25">
      <c r="C791">
        <v>79</v>
      </c>
    </row>
    <row r="792" spans="3:3" x14ac:dyDescent="0.25">
      <c r="C792">
        <v>79.099999999999994</v>
      </c>
    </row>
    <row r="793" spans="3:3" x14ac:dyDescent="0.25">
      <c r="C793">
        <v>79.2</v>
      </c>
    </row>
    <row r="794" spans="3:3" x14ac:dyDescent="0.25">
      <c r="C794">
        <v>79.3</v>
      </c>
    </row>
    <row r="795" spans="3:3" x14ac:dyDescent="0.25">
      <c r="C795">
        <v>79.400000000000006</v>
      </c>
    </row>
    <row r="796" spans="3:3" x14ac:dyDescent="0.25">
      <c r="C796">
        <v>79.5</v>
      </c>
    </row>
    <row r="797" spans="3:3" x14ac:dyDescent="0.25">
      <c r="C797">
        <v>79.599999999999994</v>
      </c>
    </row>
    <row r="798" spans="3:3" x14ac:dyDescent="0.25">
      <c r="C798">
        <v>79.7</v>
      </c>
    </row>
    <row r="799" spans="3:3" x14ac:dyDescent="0.25">
      <c r="C799">
        <v>79.8</v>
      </c>
    </row>
    <row r="800" spans="3:3" x14ac:dyDescent="0.25">
      <c r="C800">
        <v>79.900000000000006</v>
      </c>
    </row>
    <row r="801" spans="3:3" x14ac:dyDescent="0.25">
      <c r="C801">
        <v>80</v>
      </c>
    </row>
    <row r="802" spans="3:3" x14ac:dyDescent="0.25">
      <c r="C802">
        <v>80.099999999999994</v>
      </c>
    </row>
    <row r="803" spans="3:3" x14ac:dyDescent="0.25">
      <c r="C803">
        <v>80.2</v>
      </c>
    </row>
    <row r="804" spans="3:3" x14ac:dyDescent="0.25">
      <c r="C804">
        <v>80.3</v>
      </c>
    </row>
    <row r="805" spans="3:3" x14ac:dyDescent="0.25">
      <c r="C805">
        <v>80.400000000000006</v>
      </c>
    </row>
    <row r="806" spans="3:3" x14ac:dyDescent="0.25">
      <c r="C806">
        <v>80.500000000000099</v>
      </c>
    </row>
    <row r="807" spans="3:3" x14ac:dyDescent="0.25">
      <c r="C807">
        <v>80.600000000000094</v>
      </c>
    </row>
    <row r="808" spans="3:3" x14ac:dyDescent="0.25">
      <c r="C808">
        <v>80.700000000000102</v>
      </c>
    </row>
    <row r="809" spans="3:3" x14ac:dyDescent="0.25">
      <c r="C809">
        <v>80.800000000000097</v>
      </c>
    </row>
    <row r="810" spans="3:3" x14ac:dyDescent="0.25">
      <c r="C810">
        <v>80.900000000000105</v>
      </c>
    </row>
    <row r="811" spans="3:3" x14ac:dyDescent="0.25">
      <c r="C811">
        <v>81.000000000000099</v>
      </c>
    </row>
    <row r="812" spans="3:3" x14ac:dyDescent="0.25">
      <c r="C812">
        <v>81.100000000000094</v>
      </c>
    </row>
    <row r="813" spans="3:3" x14ac:dyDescent="0.25">
      <c r="C813">
        <v>81.200000000000102</v>
      </c>
    </row>
    <row r="814" spans="3:3" x14ac:dyDescent="0.25">
      <c r="C814">
        <v>81.300000000000097</v>
      </c>
    </row>
    <row r="815" spans="3:3" x14ac:dyDescent="0.25">
      <c r="C815">
        <v>81.400000000000105</v>
      </c>
    </row>
    <row r="816" spans="3:3" x14ac:dyDescent="0.25">
      <c r="C816">
        <v>81.500000000000099</v>
      </c>
    </row>
    <row r="817" spans="3:3" x14ac:dyDescent="0.25">
      <c r="C817">
        <v>81.600000000000193</v>
      </c>
    </row>
    <row r="818" spans="3:3" x14ac:dyDescent="0.25">
      <c r="C818">
        <v>81.700000000000202</v>
      </c>
    </row>
    <row r="819" spans="3:3" x14ac:dyDescent="0.25">
      <c r="C819">
        <v>81.800000000000196</v>
      </c>
    </row>
    <row r="820" spans="3:3" x14ac:dyDescent="0.25">
      <c r="C820">
        <v>81.900000000000205</v>
      </c>
    </row>
    <row r="821" spans="3:3" x14ac:dyDescent="0.25">
      <c r="C821">
        <v>82.000000000000199</v>
      </c>
    </row>
    <row r="822" spans="3:3" x14ac:dyDescent="0.25">
      <c r="C822">
        <v>82.100000000000193</v>
      </c>
    </row>
    <row r="823" spans="3:3" x14ac:dyDescent="0.25">
      <c r="C823">
        <v>82.200000000000202</v>
      </c>
    </row>
    <row r="824" spans="3:3" x14ac:dyDescent="0.25">
      <c r="C824">
        <v>82.300000000000196</v>
      </c>
    </row>
    <row r="825" spans="3:3" x14ac:dyDescent="0.25">
      <c r="C825">
        <v>82.400000000000205</v>
      </c>
    </row>
    <row r="826" spans="3:3" x14ac:dyDescent="0.25">
      <c r="C826">
        <v>82.500000000000199</v>
      </c>
    </row>
    <row r="827" spans="3:3" x14ac:dyDescent="0.25">
      <c r="C827">
        <v>82.600000000000193</v>
      </c>
    </row>
    <row r="828" spans="3:3" x14ac:dyDescent="0.25">
      <c r="C828">
        <v>82.700000000000202</v>
      </c>
    </row>
    <row r="829" spans="3:3" x14ac:dyDescent="0.25">
      <c r="C829">
        <v>82.800000000000296</v>
      </c>
    </row>
    <row r="830" spans="3:3" x14ac:dyDescent="0.25">
      <c r="C830">
        <v>82.900000000000304</v>
      </c>
    </row>
    <row r="831" spans="3:3" x14ac:dyDescent="0.25">
      <c r="C831">
        <v>83.000000000000298</v>
      </c>
    </row>
    <row r="832" spans="3:3" x14ac:dyDescent="0.25">
      <c r="C832">
        <v>83.100000000000307</v>
      </c>
    </row>
    <row r="833" spans="3:3" x14ac:dyDescent="0.25">
      <c r="C833">
        <v>83.200000000000301</v>
      </c>
    </row>
    <row r="834" spans="3:3" x14ac:dyDescent="0.25">
      <c r="C834">
        <v>83.300000000000296</v>
      </c>
    </row>
    <row r="835" spans="3:3" x14ac:dyDescent="0.25">
      <c r="C835">
        <v>83.400000000000304</v>
      </c>
    </row>
    <row r="836" spans="3:3" x14ac:dyDescent="0.25">
      <c r="C836">
        <v>83.500000000000298</v>
      </c>
    </row>
    <row r="837" spans="3:3" x14ac:dyDescent="0.25">
      <c r="C837">
        <v>83.600000000000307</v>
      </c>
    </row>
    <row r="838" spans="3:3" x14ac:dyDescent="0.25">
      <c r="C838">
        <v>83.700000000000301</v>
      </c>
    </row>
    <row r="839" spans="3:3" x14ac:dyDescent="0.25">
      <c r="C839">
        <v>83.800000000000296</v>
      </c>
    </row>
    <row r="840" spans="3:3" x14ac:dyDescent="0.25">
      <c r="C840">
        <v>83.900000000000304</v>
      </c>
    </row>
    <row r="841" spans="3:3" x14ac:dyDescent="0.25">
      <c r="C841">
        <v>84.000000000000398</v>
      </c>
    </row>
    <row r="842" spans="3:3" x14ac:dyDescent="0.25">
      <c r="C842">
        <v>84.100000000000406</v>
      </c>
    </row>
    <row r="843" spans="3:3" x14ac:dyDescent="0.25">
      <c r="C843">
        <v>84.200000000000401</v>
      </c>
    </row>
    <row r="844" spans="3:3" x14ac:dyDescent="0.25">
      <c r="C844">
        <v>84.300000000000395</v>
      </c>
    </row>
    <row r="845" spans="3:3" x14ac:dyDescent="0.25">
      <c r="C845">
        <v>84.400000000000404</v>
      </c>
    </row>
    <row r="846" spans="3:3" x14ac:dyDescent="0.25">
      <c r="C846">
        <v>84.500000000000398</v>
      </c>
    </row>
    <row r="847" spans="3:3" x14ac:dyDescent="0.25">
      <c r="C847">
        <v>84.600000000000406</v>
      </c>
    </row>
    <row r="848" spans="3:3" x14ac:dyDescent="0.25">
      <c r="C848">
        <v>84.700000000000401</v>
      </c>
    </row>
    <row r="849" spans="3:3" x14ac:dyDescent="0.25">
      <c r="C849">
        <v>84.800000000000395</v>
      </c>
    </row>
    <row r="850" spans="3:3" x14ac:dyDescent="0.25">
      <c r="C850">
        <v>84.900000000000404</v>
      </c>
    </row>
    <row r="851" spans="3:3" x14ac:dyDescent="0.25">
      <c r="C851">
        <v>85.000000000000398</v>
      </c>
    </row>
    <row r="852" spans="3:3" x14ac:dyDescent="0.25">
      <c r="C852">
        <v>85.100000000000406</v>
      </c>
    </row>
    <row r="853" spans="3:3" x14ac:dyDescent="0.25">
      <c r="C853">
        <v>85.2000000000005</v>
      </c>
    </row>
    <row r="854" spans="3:3" x14ac:dyDescent="0.25">
      <c r="C854">
        <v>85.300000000000495</v>
      </c>
    </row>
    <row r="855" spans="3:3" x14ac:dyDescent="0.25">
      <c r="C855">
        <v>85.400000000000503</v>
      </c>
    </row>
    <row r="856" spans="3:3" x14ac:dyDescent="0.25">
      <c r="C856">
        <v>85.500000000000497</v>
      </c>
    </row>
    <row r="857" spans="3:3" x14ac:dyDescent="0.25">
      <c r="C857">
        <v>85.600000000000506</v>
      </c>
    </row>
    <row r="858" spans="3:3" x14ac:dyDescent="0.25">
      <c r="C858">
        <v>85.7000000000005</v>
      </c>
    </row>
    <row r="859" spans="3:3" x14ac:dyDescent="0.25">
      <c r="C859">
        <v>85.800000000000495</v>
      </c>
    </row>
    <row r="860" spans="3:3" x14ac:dyDescent="0.25">
      <c r="C860">
        <v>85.900000000000503</v>
      </c>
    </row>
    <row r="861" spans="3:3" x14ac:dyDescent="0.25">
      <c r="C861">
        <v>86.000000000000497</v>
      </c>
    </row>
    <row r="862" spans="3:3" x14ac:dyDescent="0.25">
      <c r="C862">
        <v>86.100000000000506</v>
      </c>
    </row>
    <row r="863" spans="3:3" x14ac:dyDescent="0.25">
      <c r="C863">
        <v>86.2000000000005</v>
      </c>
    </row>
    <row r="864" spans="3:3" x14ac:dyDescent="0.25">
      <c r="C864">
        <v>86.300000000000594</v>
      </c>
    </row>
    <row r="865" spans="3:3" x14ac:dyDescent="0.25">
      <c r="C865">
        <v>86.400000000000603</v>
      </c>
    </row>
    <row r="866" spans="3:3" x14ac:dyDescent="0.25">
      <c r="C866">
        <v>86.500000000000597</v>
      </c>
    </row>
    <row r="867" spans="3:3" x14ac:dyDescent="0.25">
      <c r="C867">
        <v>86.600000000000605</v>
      </c>
    </row>
    <row r="868" spans="3:3" x14ac:dyDescent="0.25">
      <c r="C868">
        <v>86.7000000000006</v>
      </c>
    </row>
    <row r="869" spans="3:3" x14ac:dyDescent="0.25">
      <c r="C869">
        <v>86.800000000000594</v>
      </c>
    </row>
    <row r="870" spans="3:3" x14ac:dyDescent="0.25">
      <c r="C870">
        <v>86.900000000000603</v>
      </c>
    </row>
    <row r="871" spans="3:3" x14ac:dyDescent="0.25">
      <c r="C871">
        <v>87.000000000000597</v>
      </c>
    </row>
    <row r="872" spans="3:3" x14ac:dyDescent="0.25">
      <c r="C872">
        <v>87.100000000000605</v>
      </c>
    </row>
    <row r="873" spans="3:3" x14ac:dyDescent="0.25">
      <c r="C873">
        <v>87.2000000000006</v>
      </c>
    </row>
    <row r="874" spans="3:3" x14ac:dyDescent="0.25">
      <c r="C874">
        <v>87.300000000000594</v>
      </c>
    </row>
    <row r="875" spans="3:3" x14ac:dyDescent="0.25">
      <c r="C875">
        <v>87.400000000000603</v>
      </c>
    </row>
    <row r="876" spans="3:3" x14ac:dyDescent="0.25">
      <c r="C876">
        <v>87.500000000000696</v>
      </c>
    </row>
    <row r="877" spans="3:3" x14ac:dyDescent="0.25">
      <c r="C877">
        <v>87.600000000000705</v>
      </c>
    </row>
    <row r="878" spans="3:3" x14ac:dyDescent="0.25">
      <c r="C878">
        <v>87.700000000000699</v>
      </c>
    </row>
    <row r="879" spans="3:3" x14ac:dyDescent="0.25">
      <c r="C879">
        <v>87.800000000000693</v>
      </c>
    </row>
    <row r="880" spans="3:3" x14ac:dyDescent="0.25">
      <c r="C880">
        <v>87.900000000000702</v>
      </c>
    </row>
    <row r="881" spans="3:3" x14ac:dyDescent="0.25">
      <c r="C881">
        <v>88.000000000000696</v>
      </c>
    </row>
    <row r="882" spans="3:3" x14ac:dyDescent="0.25">
      <c r="C882">
        <v>88.100000000000705</v>
      </c>
    </row>
    <row r="883" spans="3:3" x14ac:dyDescent="0.25">
      <c r="C883">
        <v>88.200000000000699</v>
      </c>
    </row>
    <row r="884" spans="3:3" x14ac:dyDescent="0.25">
      <c r="C884">
        <v>88.300000000000693</v>
      </c>
    </row>
    <row r="885" spans="3:3" x14ac:dyDescent="0.25">
      <c r="C885">
        <v>88.400000000000702</v>
      </c>
    </row>
    <row r="886" spans="3:3" x14ac:dyDescent="0.25">
      <c r="C886">
        <v>88.500000000000696</v>
      </c>
    </row>
    <row r="887" spans="3:3" x14ac:dyDescent="0.25">
      <c r="C887">
        <v>88.600000000000705</v>
      </c>
    </row>
    <row r="888" spans="3:3" x14ac:dyDescent="0.25">
      <c r="C888">
        <v>88.700000000000799</v>
      </c>
    </row>
    <row r="889" spans="3:3" x14ac:dyDescent="0.25">
      <c r="C889">
        <v>88.800000000000793</v>
      </c>
    </row>
    <row r="890" spans="3:3" x14ac:dyDescent="0.25">
      <c r="C890">
        <v>88.900000000000801</v>
      </c>
    </row>
    <row r="891" spans="3:3" x14ac:dyDescent="0.25">
      <c r="C891">
        <v>89.000000000000796</v>
      </c>
    </row>
    <row r="892" spans="3:3" x14ac:dyDescent="0.25">
      <c r="C892">
        <v>89.100000000000804</v>
      </c>
    </row>
    <row r="893" spans="3:3" x14ac:dyDescent="0.25">
      <c r="C893">
        <v>89.200000000000799</v>
      </c>
    </row>
    <row r="894" spans="3:3" x14ac:dyDescent="0.25">
      <c r="C894">
        <v>89.300000000000793</v>
      </c>
    </row>
    <row r="895" spans="3:3" x14ac:dyDescent="0.25">
      <c r="C895">
        <v>89.400000000000801</v>
      </c>
    </row>
    <row r="896" spans="3:3" x14ac:dyDescent="0.25">
      <c r="C896">
        <v>89.500000000000796</v>
      </c>
    </row>
    <row r="897" spans="3:3" x14ac:dyDescent="0.25">
      <c r="C897">
        <v>89.600000000000804</v>
      </c>
    </row>
    <row r="898" spans="3:3" x14ac:dyDescent="0.25">
      <c r="C898">
        <v>89.700000000000799</v>
      </c>
    </row>
    <row r="899" spans="3:3" x14ac:dyDescent="0.25">
      <c r="C899">
        <v>89.800000000000907</v>
      </c>
    </row>
    <row r="900" spans="3:3" x14ac:dyDescent="0.25">
      <c r="C900">
        <v>89.900000000000901</v>
      </c>
    </row>
    <row r="901" spans="3:3" x14ac:dyDescent="0.25">
      <c r="C901">
        <v>90.000000000000895</v>
      </c>
    </row>
    <row r="902" spans="3:3" x14ac:dyDescent="0.25">
      <c r="C902">
        <v>90.100000000000904</v>
      </c>
    </row>
    <row r="903" spans="3:3" x14ac:dyDescent="0.25">
      <c r="C903">
        <v>90.200000000000898</v>
      </c>
    </row>
    <row r="904" spans="3:3" x14ac:dyDescent="0.25">
      <c r="C904">
        <v>90.300000000000907</v>
      </c>
    </row>
    <row r="905" spans="3:3" x14ac:dyDescent="0.25">
      <c r="C905">
        <v>90.400000000000901</v>
      </c>
    </row>
    <row r="906" spans="3:3" x14ac:dyDescent="0.25">
      <c r="C906">
        <v>90.500000000000895</v>
      </c>
    </row>
    <row r="907" spans="3:3" x14ac:dyDescent="0.25">
      <c r="C907">
        <v>90.600000000000904</v>
      </c>
    </row>
    <row r="908" spans="3:3" x14ac:dyDescent="0.25">
      <c r="C908">
        <v>90.700000000000898</v>
      </c>
    </row>
    <row r="909" spans="3:3" x14ac:dyDescent="0.25">
      <c r="C909">
        <v>90.800000000000907</v>
      </c>
    </row>
    <row r="910" spans="3:3" x14ac:dyDescent="0.25">
      <c r="C910">
        <v>90.900000000000901</v>
      </c>
    </row>
    <row r="911" spans="3:3" x14ac:dyDescent="0.25">
      <c r="C911">
        <v>91.000000000000995</v>
      </c>
    </row>
    <row r="912" spans="3:3" x14ac:dyDescent="0.25">
      <c r="C912">
        <v>91.100000000001003</v>
      </c>
    </row>
    <row r="913" spans="3:3" x14ac:dyDescent="0.25">
      <c r="C913">
        <v>91.200000000000998</v>
      </c>
    </row>
    <row r="914" spans="3:3" x14ac:dyDescent="0.25">
      <c r="C914">
        <v>91.300000000001006</v>
      </c>
    </row>
    <row r="915" spans="3:3" x14ac:dyDescent="0.25">
      <c r="C915">
        <v>91.400000000001</v>
      </c>
    </row>
    <row r="916" spans="3:3" x14ac:dyDescent="0.25">
      <c r="C916">
        <v>91.500000000000995</v>
      </c>
    </row>
    <row r="917" spans="3:3" x14ac:dyDescent="0.25">
      <c r="C917">
        <v>91.600000000001003</v>
      </c>
    </row>
    <row r="918" spans="3:3" x14ac:dyDescent="0.25">
      <c r="C918">
        <v>91.700000000000998</v>
      </c>
    </row>
    <row r="919" spans="3:3" x14ac:dyDescent="0.25">
      <c r="C919">
        <v>91.800000000001006</v>
      </c>
    </row>
    <row r="920" spans="3:3" x14ac:dyDescent="0.25">
      <c r="C920">
        <v>91.900000000001</v>
      </c>
    </row>
    <row r="921" spans="3:3" x14ac:dyDescent="0.25">
      <c r="C921">
        <v>92.000000000000995</v>
      </c>
    </row>
    <row r="922" spans="3:3" x14ac:dyDescent="0.25">
      <c r="C922">
        <v>92.100000000001003</v>
      </c>
    </row>
    <row r="923" spans="3:3" x14ac:dyDescent="0.25">
      <c r="C923">
        <v>92.200000000001097</v>
      </c>
    </row>
    <row r="924" spans="3:3" x14ac:dyDescent="0.25">
      <c r="C924">
        <v>92.300000000001106</v>
      </c>
    </row>
    <row r="925" spans="3:3" x14ac:dyDescent="0.25">
      <c r="C925">
        <v>92.4000000000011</v>
      </c>
    </row>
    <row r="926" spans="3:3" x14ac:dyDescent="0.25">
      <c r="C926">
        <v>92.500000000001094</v>
      </c>
    </row>
    <row r="927" spans="3:3" x14ac:dyDescent="0.25">
      <c r="C927">
        <v>92.600000000001103</v>
      </c>
    </row>
    <row r="928" spans="3:3" x14ac:dyDescent="0.25">
      <c r="C928">
        <v>92.700000000001097</v>
      </c>
    </row>
    <row r="929" spans="3:3" x14ac:dyDescent="0.25">
      <c r="C929">
        <v>92.800000000001106</v>
      </c>
    </row>
    <row r="930" spans="3:3" x14ac:dyDescent="0.25">
      <c r="C930">
        <v>92.9000000000011</v>
      </c>
    </row>
    <row r="931" spans="3:3" x14ac:dyDescent="0.25">
      <c r="C931">
        <v>93.000000000001094</v>
      </c>
    </row>
    <row r="932" spans="3:3" x14ac:dyDescent="0.25">
      <c r="C932">
        <v>93.100000000001103</v>
      </c>
    </row>
    <row r="933" spans="3:3" x14ac:dyDescent="0.25">
      <c r="C933">
        <v>93.200000000001097</v>
      </c>
    </row>
    <row r="934" spans="3:3" x14ac:dyDescent="0.25">
      <c r="C934">
        <v>93.300000000001205</v>
      </c>
    </row>
    <row r="935" spans="3:3" x14ac:dyDescent="0.25">
      <c r="C935">
        <v>93.400000000001199</v>
      </c>
    </row>
    <row r="936" spans="3:3" x14ac:dyDescent="0.25">
      <c r="C936">
        <v>93.500000000001194</v>
      </c>
    </row>
    <row r="937" spans="3:3" x14ac:dyDescent="0.25">
      <c r="C937">
        <v>93.600000000001202</v>
      </c>
    </row>
    <row r="938" spans="3:3" x14ac:dyDescent="0.25">
      <c r="C938">
        <v>93.700000000001197</v>
      </c>
    </row>
    <row r="939" spans="3:3" x14ac:dyDescent="0.25">
      <c r="C939">
        <v>93.800000000001205</v>
      </c>
    </row>
    <row r="940" spans="3:3" x14ac:dyDescent="0.25">
      <c r="C940">
        <v>93.900000000001199</v>
      </c>
    </row>
    <row r="941" spans="3:3" x14ac:dyDescent="0.25">
      <c r="C941">
        <v>94.000000000001194</v>
      </c>
    </row>
    <row r="942" spans="3:3" x14ac:dyDescent="0.25">
      <c r="C942">
        <v>94.100000000001202</v>
      </c>
    </row>
    <row r="943" spans="3:3" x14ac:dyDescent="0.25">
      <c r="C943">
        <v>94.200000000001197</v>
      </c>
    </row>
    <row r="944" spans="3:3" x14ac:dyDescent="0.25">
      <c r="C944">
        <v>94.300000000001205</v>
      </c>
    </row>
    <row r="945" spans="3:3" x14ac:dyDescent="0.25">
      <c r="C945">
        <v>94.400000000001199</v>
      </c>
    </row>
    <row r="946" spans="3:3" x14ac:dyDescent="0.25">
      <c r="C946">
        <v>94.500000000001293</v>
      </c>
    </row>
    <row r="947" spans="3:3" x14ac:dyDescent="0.25">
      <c r="C947">
        <v>94.600000000001302</v>
      </c>
    </row>
    <row r="948" spans="3:3" x14ac:dyDescent="0.25">
      <c r="C948">
        <v>94.700000000001296</v>
      </c>
    </row>
    <row r="949" spans="3:3" x14ac:dyDescent="0.25">
      <c r="C949">
        <v>94.800000000001305</v>
      </c>
    </row>
    <row r="950" spans="3:3" x14ac:dyDescent="0.25">
      <c r="C950">
        <v>94.900000000001299</v>
      </c>
    </row>
    <row r="951" spans="3:3" x14ac:dyDescent="0.25">
      <c r="C951">
        <v>95.000000000001293</v>
      </c>
    </row>
    <row r="952" spans="3:3" x14ac:dyDescent="0.25">
      <c r="C952">
        <v>95.100000000001302</v>
      </c>
    </row>
    <row r="953" spans="3:3" x14ac:dyDescent="0.25">
      <c r="C953">
        <v>95.200000000001296</v>
      </c>
    </row>
    <row r="954" spans="3:3" x14ac:dyDescent="0.25">
      <c r="C954">
        <v>95.300000000001305</v>
      </c>
    </row>
    <row r="955" spans="3:3" x14ac:dyDescent="0.25">
      <c r="C955">
        <v>95.400000000001299</v>
      </c>
    </row>
    <row r="956" spans="3:3" x14ac:dyDescent="0.25">
      <c r="C956">
        <v>95.500000000001293</v>
      </c>
    </row>
    <row r="957" spans="3:3" x14ac:dyDescent="0.25">
      <c r="C957">
        <v>95.600000000001302</v>
      </c>
    </row>
    <row r="958" spans="3:3" x14ac:dyDescent="0.25">
      <c r="C958">
        <v>95.700000000001396</v>
      </c>
    </row>
    <row r="959" spans="3:3" x14ac:dyDescent="0.25">
      <c r="C959">
        <v>95.800000000001404</v>
      </c>
    </row>
    <row r="960" spans="3:3" x14ac:dyDescent="0.25">
      <c r="C960">
        <v>95.900000000001398</v>
      </c>
    </row>
    <row r="961" spans="3:3" x14ac:dyDescent="0.25">
      <c r="C961">
        <v>96.000000000001407</v>
      </c>
    </row>
    <row r="962" spans="3:3" x14ac:dyDescent="0.25">
      <c r="C962">
        <v>96.100000000001401</v>
      </c>
    </row>
    <row r="963" spans="3:3" x14ac:dyDescent="0.25">
      <c r="C963">
        <v>96.200000000001396</v>
      </c>
    </row>
    <row r="964" spans="3:3" x14ac:dyDescent="0.25">
      <c r="C964">
        <v>96.300000000001404</v>
      </c>
    </row>
    <row r="965" spans="3:3" x14ac:dyDescent="0.25">
      <c r="C965">
        <v>96.400000000001398</v>
      </c>
    </row>
    <row r="966" spans="3:3" x14ac:dyDescent="0.25">
      <c r="C966">
        <v>96.500000000001407</v>
      </c>
    </row>
    <row r="967" spans="3:3" x14ac:dyDescent="0.25">
      <c r="C967">
        <v>96.600000000001401</v>
      </c>
    </row>
    <row r="968" spans="3:3" x14ac:dyDescent="0.25">
      <c r="C968">
        <v>96.700000000001396</v>
      </c>
    </row>
    <row r="969" spans="3:3" x14ac:dyDescent="0.25">
      <c r="C969">
        <v>96.800000000001404</v>
      </c>
    </row>
    <row r="970" spans="3:3" x14ac:dyDescent="0.25">
      <c r="C970">
        <v>96.900000000001498</v>
      </c>
    </row>
    <row r="971" spans="3:3" x14ac:dyDescent="0.25">
      <c r="C971">
        <v>97.000000000001506</v>
      </c>
    </row>
    <row r="972" spans="3:3" x14ac:dyDescent="0.25">
      <c r="C972">
        <v>97.100000000001501</v>
      </c>
    </row>
    <row r="973" spans="3:3" x14ac:dyDescent="0.25">
      <c r="C973">
        <v>97.200000000001495</v>
      </c>
    </row>
    <row r="974" spans="3:3" x14ac:dyDescent="0.25">
      <c r="C974">
        <v>97.300000000001504</v>
      </c>
    </row>
    <row r="975" spans="3:3" x14ac:dyDescent="0.25">
      <c r="C975">
        <v>97.400000000001498</v>
      </c>
    </row>
    <row r="976" spans="3:3" x14ac:dyDescent="0.25">
      <c r="C976">
        <v>97.500000000001506</v>
      </c>
    </row>
    <row r="977" spans="3:3" x14ac:dyDescent="0.25">
      <c r="C977">
        <v>97.600000000001501</v>
      </c>
    </row>
    <row r="978" spans="3:3" x14ac:dyDescent="0.25">
      <c r="C978">
        <v>97.700000000001495</v>
      </c>
    </row>
    <row r="979" spans="3:3" x14ac:dyDescent="0.25">
      <c r="C979">
        <v>97.800000000001504</v>
      </c>
    </row>
    <row r="980" spans="3:3" x14ac:dyDescent="0.25">
      <c r="C980">
        <v>97.900000000001498</v>
      </c>
    </row>
    <row r="981" spans="3:3" x14ac:dyDescent="0.25">
      <c r="C981">
        <v>98.000000000001606</v>
      </c>
    </row>
    <row r="982" spans="3:3" x14ac:dyDescent="0.25">
      <c r="C982">
        <v>98.1000000000016</v>
      </c>
    </row>
    <row r="983" spans="3:3" x14ac:dyDescent="0.25">
      <c r="C983">
        <v>98.200000000001594</v>
      </c>
    </row>
    <row r="984" spans="3:3" x14ac:dyDescent="0.25">
      <c r="C984">
        <v>98.300000000001603</v>
      </c>
    </row>
    <row r="985" spans="3:3" x14ac:dyDescent="0.25">
      <c r="C985">
        <v>98.400000000001597</v>
      </c>
    </row>
    <row r="986" spans="3:3" x14ac:dyDescent="0.25">
      <c r="C986">
        <v>98.500000000001606</v>
      </c>
    </row>
    <row r="987" spans="3:3" x14ac:dyDescent="0.25">
      <c r="C987">
        <v>98.6000000000016</v>
      </c>
    </row>
    <row r="988" spans="3:3" x14ac:dyDescent="0.25">
      <c r="C988">
        <v>98.700000000001594</v>
      </c>
    </row>
    <row r="989" spans="3:3" x14ac:dyDescent="0.25">
      <c r="C989">
        <v>98.800000000001603</v>
      </c>
    </row>
    <row r="990" spans="3:3" x14ac:dyDescent="0.25">
      <c r="C990">
        <v>98.900000000001597</v>
      </c>
    </row>
    <row r="991" spans="3:3" x14ac:dyDescent="0.25">
      <c r="C991">
        <v>99.000000000001606</v>
      </c>
    </row>
    <row r="992" spans="3:3" x14ac:dyDescent="0.25">
      <c r="C992">
        <v>99.1000000000016</v>
      </c>
    </row>
    <row r="993" spans="3:3" x14ac:dyDescent="0.25">
      <c r="C993">
        <v>99.200000000001694</v>
      </c>
    </row>
    <row r="994" spans="3:3" x14ac:dyDescent="0.25">
      <c r="C994">
        <v>99.300000000001702</v>
      </c>
    </row>
    <row r="995" spans="3:3" x14ac:dyDescent="0.25">
      <c r="C995">
        <v>99.400000000001697</v>
      </c>
    </row>
    <row r="996" spans="3:3" x14ac:dyDescent="0.25">
      <c r="C996">
        <v>99.500000000001705</v>
      </c>
    </row>
    <row r="997" spans="3:3" x14ac:dyDescent="0.25">
      <c r="C997">
        <v>99.6000000000017</v>
      </c>
    </row>
    <row r="998" spans="3:3" x14ac:dyDescent="0.25">
      <c r="C998">
        <v>99.700000000001694</v>
      </c>
    </row>
    <row r="999" spans="3:3" x14ac:dyDescent="0.25">
      <c r="C999">
        <v>99.800000000001702</v>
      </c>
    </row>
    <row r="1000" spans="3:3" x14ac:dyDescent="0.25">
      <c r="C1000">
        <v>99.900000000001697</v>
      </c>
    </row>
    <row r="1001" spans="3:3" x14ac:dyDescent="0.25">
      <c r="C1001">
        <v>100.000000000002</v>
      </c>
    </row>
    <row r="1002" spans="3:3" x14ac:dyDescent="0.25">
      <c r="C1002">
        <v>100.100000000002</v>
      </c>
    </row>
    <row r="1003" spans="3:3" x14ac:dyDescent="0.25">
      <c r="C1003">
        <v>100.20000000000201</v>
      </c>
    </row>
    <row r="1004" spans="3:3" x14ac:dyDescent="0.25">
      <c r="C1004">
        <v>100.300000000002</v>
      </c>
    </row>
    <row r="1005" spans="3:3" x14ac:dyDescent="0.25">
      <c r="C1005">
        <v>100.400000000002</v>
      </c>
    </row>
    <row r="1006" spans="3:3" x14ac:dyDescent="0.25">
      <c r="C1006">
        <v>100.500000000002</v>
      </c>
    </row>
    <row r="1007" spans="3:3" x14ac:dyDescent="0.25">
      <c r="C1007">
        <v>100.600000000002</v>
      </c>
    </row>
    <row r="1008" spans="3:3" x14ac:dyDescent="0.25">
      <c r="C1008">
        <v>100.70000000000201</v>
      </c>
    </row>
    <row r="1009" spans="3:3" x14ac:dyDescent="0.25">
      <c r="C1009">
        <v>100.800000000002</v>
      </c>
    </row>
    <row r="1010" spans="3:3" x14ac:dyDescent="0.25">
      <c r="C1010">
        <v>100.900000000002</v>
      </c>
    </row>
    <row r="1011" spans="3:3" x14ac:dyDescent="0.25">
      <c r="C1011">
        <v>101.000000000002</v>
      </c>
    </row>
    <row r="1012" spans="3:3" x14ac:dyDescent="0.25">
      <c r="C1012">
        <v>101.100000000002</v>
      </c>
    </row>
    <row r="1013" spans="3:3" x14ac:dyDescent="0.25">
      <c r="C1013">
        <v>101.20000000000201</v>
      </c>
    </row>
    <row r="1014" spans="3:3" x14ac:dyDescent="0.25">
      <c r="C1014">
        <v>101.300000000002</v>
      </c>
    </row>
    <row r="1015" spans="3:3" x14ac:dyDescent="0.25">
      <c r="C1015">
        <v>101.400000000002</v>
      </c>
    </row>
    <row r="1016" spans="3:3" x14ac:dyDescent="0.25">
      <c r="C1016">
        <v>101.500000000002</v>
      </c>
    </row>
    <row r="1017" spans="3:3" x14ac:dyDescent="0.25">
      <c r="C1017">
        <v>101.600000000002</v>
      </c>
    </row>
    <row r="1018" spans="3:3" x14ac:dyDescent="0.25">
      <c r="C1018">
        <v>101.70000000000201</v>
      </c>
    </row>
    <row r="1019" spans="3:3" x14ac:dyDescent="0.25">
      <c r="C1019">
        <v>101.800000000002</v>
      </c>
    </row>
    <row r="1020" spans="3:3" x14ac:dyDescent="0.25">
      <c r="C1020">
        <v>101.900000000002</v>
      </c>
    </row>
    <row r="1021" spans="3:3" x14ac:dyDescent="0.25">
      <c r="C1021">
        <v>102.000000000002</v>
      </c>
    </row>
    <row r="1022" spans="3:3" x14ac:dyDescent="0.25">
      <c r="C1022">
        <v>102.100000000002</v>
      </c>
    </row>
    <row r="1023" spans="3:3" x14ac:dyDescent="0.25">
      <c r="C1023">
        <v>102.20000000000201</v>
      </c>
    </row>
    <row r="1024" spans="3:3" x14ac:dyDescent="0.25">
      <c r="C1024">
        <v>102.300000000002</v>
      </c>
    </row>
    <row r="1025" spans="3:3" x14ac:dyDescent="0.25">
      <c r="C1025">
        <v>102.400000000002</v>
      </c>
    </row>
    <row r="1026" spans="3:3" x14ac:dyDescent="0.25">
      <c r="C1026">
        <v>102.500000000002</v>
      </c>
    </row>
    <row r="1027" spans="3:3" x14ac:dyDescent="0.25">
      <c r="C1027">
        <v>102.600000000002</v>
      </c>
    </row>
    <row r="1028" spans="3:3" x14ac:dyDescent="0.25">
      <c r="C1028">
        <v>102.70000000000201</v>
      </c>
    </row>
    <row r="1029" spans="3:3" x14ac:dyDescent="0.25">
      <c r="C1029">
        <v>102.800000000002</v>
      </c>
    </row>
    <row r="1030" spans="3:3" x14ac:dyDescent="0.25">
      <c r="C1030">
        <v>102.900000000002</v>
      </c>
    </row>
    <row r="1031" spans="3:3" x14ac:dyDescent="0.25">
      <c r="C1031">
        <v>103.000000000002</v>
      </c>
    </row>
    <row r="1032" spans="3:3" x14ac:dyDescent="0.25">
      <c r="C1032">
        <v>103.100000000002</v>
      </c>
    </row>
    <row r="1033" spans="3:3" x14ac:dyDescent="0.25">
      <c r="C1033">
        <v>103.20000000000201</v>
      </c>
    </row>
    <row r="1034" spans="3:3" x14ac:dyDescent="0.25">
      <c r="C1034">
        <v>103.300000000002</v>
      </c>
    </row>
    <row r="1035" spans="3:3" x14ac:dyDescent="0.25">
      <c r="C1035">
        <v>103.400000000002</v>
      </c>
    </row>
    <row r="1036" spans="3:3" x14ac:dyDescent="0.25">
      <c r="C1036">
        <v>103.500000000002</v>
      </c>
    </row>
    <row r="1037" spans="3:3" x14ac:dyDescent="0.25">
      <c r="C1037">
        <v>103.600000000002</v>
      </c>
    </row>
    <row r="1038" spans="3:3" x14ac:dyDescent="0.25">
      <c r="C1038">
        <v>103.70000000000201</v>
      </c>
    </row>
    <row r="1039" spans="3:3" x14ac:dyDescent="0.25">
      <c r="C1039">
        <v>103.800000000002</v>
      </c>
    </row>
    <row r="1040" spans="3:3" x14ac:dyDescent="0.25">
      <c r="C1040">
        <v>103.900000000002</v>
      </c>
    </row>
    <row r="1041" spans="3:3" x14ac:dyDescent="0.25">
      <c r="C1041">
        <v>104.000000000002</v>
      </c>
    </row>
    <row r="1042" spans="3:3" x14ac:dyDescent="0.25">
      <c r="C1042">
        <v>104.100000000002</v>
      </c>
    </row>
    <row r="1043" spans="3:3" x14ac:dyDescent="0.25">
      <c r="C1043">
        <v>104.20000000000201</v>
      </c>
    </row>
    <row r="1044" spans="3:3" x14ac:dyDescent="0.25">
      <c r="C1044">
        <v>104.300000000002</v>
      </c>
    </row>
    <row r="1045" spans="3:3" x14ac:dyDescent="0.25">
      <c r="C1045">
        <v>104.400000000002</v>
      </c>
    </row>
    <row r="1046" spans="3:3" x14ac:dyDescent="0.25">
      <c r="C1046">
        <v>104.500000000002</v>
      </c>
    </row>
    <row r="1047" spans="3:3" x14ac:dyDescent="0.25">
      <c r="C1047">
        <v>104.600000000002</v>
      </c>
    </row>
    <row r="1048" spans="3:3" x14ac:dyDescent="0.25">
      <c r="C1048">
        <v>104.70000000000201</v>
      </c>
    </row>
    <row r="1049" spans="3:3" x14ac:dyDescent="0.25">
      <c r="C1049">
        <v>104.800000000002</v>
      </c>
    </row>
    <row r="1050" spans="3:3" x14ac:dyDescent="0.25">
      <c r="C1050">
        <v>104.900000000002</v>
      </c>
    </row>
    <row r="1051" spans="3:3" x14ac:dyDescent="0.25">
      <c r="C1051">
        <v>105.000000000002</v>
      </c>
    </row>
    <row r="1052" spans="3:3" x14ac:dyDescent="0.25">
      <c r="C1052">
        <v>105.100000000002</v>
      </c>
    </row>
    <row r="1053" spans="3:3" x14ac:dyDescent="0.25">
      <c r="C1053">
        <v>105.20000000000201</v>
      </c>
    </row>
    <row r="1054" spans="3:3" x14ac:dyDescent="0.25">
      <c r="C1054">
        <v>105.300000000002</v>
      </c>
    </row>
    <row r="1055" spans="3:3" x14ac:dyDescent="0.25">
      <c r="C1055">
        <v>105.400000000002</v>
      </c>
    </row>
    <row r="1056" spans="3:3" x14ac:dyDescent="0.25">
      <c r="C1056">
        <v>105.500000000002</v>
      </c>
    </row>
    <row r="1057" spans="3:3" x14ac:dyDescent="0.25">
      <c r="C1057">
        <v>105.600000000002</v>
      </c>
    </row>
    <row r="1058" spans="3:3" x14ac:dyDescent="0.25">
      <c r="C1058">
        <v>105.70000000000201</v>
      </c>
    </row>
    <row r="1059" spans="3:3" x14ac:dyDescent="0.25">
      <c r="C1059">
        <v>105.800000000002</v>
      </c>
    </row>
    <row r="1060" spans="3:3" x14ac:dyDescent="0.25">
      <c r="C1060">
        <v>105.900000000002</v>
      </c>
    </row>
    <row r="1061" spans="3:3" x14ac:dyDescent="0.25">
      <c r="C1061">
        <v>106.000000000002</v>
      </c>
    </row>
    <row r="1062" spans="3:3" x14ac:dyDescent="0.25">
      <c r="C1062">
        <v>106.100000000002</v>
      </c>
    </row>
    <row r="1063" spans="3:3" x14ac:dyDescent="0.25">
      <c r="C1063">
        <v>106.20000000000201</v>
      </c>
    </row>
    <row r="1064" spans="3:3" x14ac:dyDescent="0.25">
      <c r="C1064">
        <v>106.300000000002</v>
      </c>
    </row>
    <row r="1065" spans="3:3" x14ac:dyDescent="0.25">
      <c r="C1065">
        <v>106.400000000002</v>
      </c>
    </row>
    <row r="1066" spans="3:3" x14ac:dyDescent="0.25">
      <c r="C1066">
        <v>106.500000000002</v>
      </c>
    </row>
    <row r="1067" spans="3:3" x14ac:dyDescent="0.25">
      <c r="C1067">
        <v>106.600000000002</v>
      </c>
    </row>
    <row r="1068" spans="3:3" x14ac:dyDescent="0.25">
      <c r="C1068">
        <v>106.70000000000201</v>
      </c>
    </row>
    <row r="1069" spans="3:3" x14ac:dyDescent="0.25">
      <c r="C1069">
        <v>106.800000000002</v>
      </c>
    </row>
    <row r="1070" spans="3:3" x14ac:dyDescent="0.25">
      <c r="C1070">
        <v>106.900000000002</v>
      </c>
    </row>
    <row r="1071" spans="3:3" x14ac:dyDescent="0.25">
      <c r="C1071">
        <v>107.000000000002</v>
      </c>
    </row>
    <row r="1072" spans="3:3" x14ac:dyDescent="0.25">
      <c r="C1072">
        <v>107.100000000002</v>
      </c>
    </row>
    <row r="1073" spans="3:3" x14ac:dyDescent="0.25">
      <c r="C1073">
        <v>107.20000000000201</v>
      </c>
    </row>
    <row r="1074" spans="3:3" x14ac:dyDescent="0.25">
      <c r="C1074">
        <v>107.300000000002</v>
      </c>
    </row>
    <row r="1075" spans="3:3" x14ac:dyDescent="0.25">
      <c r="C1075">
        <v>107.400000000002</v>
      </c>
    </row>
    <row r="1076" spans="3:3" x14ac:dyDescent="0.25">
      <c r="C1076">
        <v>107.500000000002</v>
      </c>
    </row>
    <row r="1077" spans="3:3" x14ac:dyDescent="0.25">
      <c r="C1077">
        <v>107.600000000002</v>
      </c>
    </row>
    <row r="1078" spans="3:3" x14ac:dyDescent="0.25">
      <c r="C1078">
        <v>107.70000000000201</v>
      </c>
    </row>
    <row r="1079" spans="3:3" x14ac:dyDescent="0.25">
      <c r="C1079">
        <v>107.800000000002</v>
      </c>
    </row>
    <row r="1080" spans="3:3" x14ac:dyDescent="0.25">
      <c r="C1080">
        <v>107.900000000002</v>
      </c>
    </row>
    <row r="1081" spans="3:3" x14ac:dyDescent="0.25">
      <c r="C1081">
        <v>108.000000000002</v>
      </c>
    </row>
    <row r="1082" spans="3:3" x14ac:dyDescent="0.25">
      <c r="C1082">
        <v>108.100000000002</v>
      </c>
    </row>
    <row r="1083" spans="3:3" x14ac:dyDescent="0.25">
      <c r="C1083">
        <v>108.20000000000201</v>
      </c>
    </row>
    <row r="1084" spans="3:3" x14ac:dyDescent="0.25">
      <c r="C1084">
        <v>108.300000000002</v>
      </c>
    </row>
    <row r="1085" spans="3:3" x14ac:dyDescent="0.25">
      <c r="C1085">
        <v>108.400000000002</v>
      </c>
    </row>
    <row r="1086" spans="3:3" x14ac:dyDescent="0.25">
      <c r="C1086">
        <v>108.500000000002</v>
      </c>
    </row>
    <row r="1087" spans="3:3" x14ac:dyDescent="0.25">
      <c r="C1087">
        <v>108.600000000002</v>
      </c>
    </row>
    <row r="1088" spans="3:3" x14ac:dyDescent="0.25">
      <c r="C1088">
        <v>108.70000000000201</v>
      </c>
    </row>
    <row r="1089" spans="3:3" x14ac:dyDescent="0.25">
      <c r="C1089">
        <v>108.800000000002</v>
      </c>
    </row>
    <row r="1090" spans="3:3" x14ac:dyDescent="0.25">
      <c r="C1090">
        <v>108.900000000002</v>
      </c>
    </row>
    <row r="1091" spans="3:3" x14ac:dyDescent="0.25">
      <c r="C1091">
        <v>109.000000000003</v>
      </c>
    </row>
    <row r="1092" spans="3:3" x14ac:dyDescent="0.25">
      <c r="C1092">
        <v>109.100000000002</v>
      </c>
    </row>
    <row r="1093" spans="3:3" x14ac:dyDescent="0.25">
      <c r="C1093">
        <v>109.20000000000201</v>
      </c>
    </row>
    <row r="1094" spans="3:3" x14ac:dyDescent="0.25">
      <c r="C1094">
        <v>109.300000000002</v>
      </c>
    </row>
    <row r="1095" spans="3:3" x14ac:dyDescent="0.25">
      <c r="C1095">
        <v>109.400000000002</v>
      </c>
    </row>
    <row r="1096" spans="3:3" x14ac:dyDescent="0.25">
      <c r="C1096">
        <v>109.500000000003</v>
      </c>
    </row>
    <row r="1097" spans="3:3" x14ac:dyDescent="0.25">
      <c r="C1097">
        <v>109.600000000002</v>
      </c>
    </row>
    <row r="1098" spans="3:3" x14ac:dyDescent="0.25">
      <c r="C1098">
        <v>109.70000000000201</v>
      </c>
    </row>
    <row r="1099" spans="3:3" x14ac:dyDescent="0.25">
      <c r="C1099">
        <v>109.800000000003</v>
      </c>
    </row>
    <row r="1100" spans="3:3" x14ac:dyDescent="0.25">
      <c r="C1100">
        <v>109.900000000003</v>
      </c>
    </row>
    <row r="1101" spans="3:3" x14ac:dyDescent="0.25">
      <c r="C1101">
        <v>110.000000000003</v>
      </c>
    </row>
    <row r="1102" spans="3:3" x14ac:dyDescent="0.25">
      <c r="C1102">
        <v>110.10000000000301</v>
      </c>
    </row>
    <row r="1103" spans="3:3" x14ac:dyDescent="0.25">
      <c r="C1103">
        <v>110.200000000003</v>
      </c>
    </row>
    <row r="1104" spans="3:3" x14ac:dyDescent="0.25">
      <c r="C1104">
        <v>110.300000000003</v>
      </c>
    </row>
    <row r="1105" spans="3:3" x14ac:dyDescent="0.25">
      <c r="C1105">
        <v>110.400000000003</v>
      </c>
    </row>
    <row r="1106" spans="3:3" x14ac:dyDescent="0.25">
      <c r="C1106">
        <v>110.500000000003</v>
      </c>
    </row>
    <row r="1107" spans="3:3" x14ac:dyDescent="0.25">
      <c r="C1107">
        <v>110.60000000000301</v>
      </c>
    </row>
    <row r="1108" spans="3:3" x14ac:dyDescent="0.25">
      <c r="C1108">
        <v>110.700000000003</v>
      </c>
    </row>
    <row r="1109" spans="3:3" x14ac:dyDescent="0.25">
      <c r="C1109">
        <v>110.800000000003</v>
      </c>
    </row>
    <row r="1110" spans="3:3" x14ac:dyDescent="0.25">
      <c r="C1110">
        <v>110.900000000003</v>
      </c>
    </row>
    <row r="1111" spans="3:3" x14ac:dyDescent="0.25">
      <c r="C1111">
        <v>111.000000000003</v>
      </c>
    </row>
    <row r="1112" spans="3:3" x14ac:dyDescent="0.25">
      <c r="C1112">
        <v>111.10000000000301</v>
      </c>
    </row>
    <row r="1113" spans="3:3" x14ac:dyDescent="0.25">
      <c r="C1113">
        <v>111.200000000003</v>
      </c>
    </row>
    <row r="1114" spans="3:3" x14ac:dyDescent="0.25">
      <c r="C1114">
        <v>111.300000000003</v>
      </c>
    </row>
    <row r="1115" spans="3:3" x14ac:dyDescent="0.25">
      <c r="C1115">
        <v>111.400000000003</v>
      </c>
    </row>
    <row r="1116" spans="3:3" x14ac:dyDescent="0.25">
      <c r="C1116">
        <v>111.500000000003</v>
      </c>
    </row>
    <row r="1117" spans="3:3" x14ac:dyDescent="0.25">
      <c r="C1117">
        <v>111.60000000000301</v>
      </c>
    </row>
    <row r="1118" spans="3:3" x14ac:dyDescent="0.25">
      <c r="C1118">
        <v>111.700000000003</v>
      </c>
    </row>
    <row r="1119" spans="3:3" x14ac:dyDescent="0.25">
      <c r="C1119">
        <v>111.800000000003</v>
      </c>
    </row>
    <row r="1120" spans="3:3" x14ac:dyDescent="0.25">
      <c r="C1120">
        <v>111.900000000003</v>
      </c>
    </row>
    <row r="1121" spans="3:3" x14ac:dyDescent="0.25">
      <c r="C1121">
        <v>112.000000000003</v>
      </c>
    </row>
    <row r="1122" spans="3:3" x14ac:dyDescent="0.25">
      <c r="C1122">
        <v>112.10000000000301</v>
      </c>
    </row>
    <row r="1123" spans="3:3" x14ac:dyDescent="0.25">
      <c r="C1123">
        <v>112.200000000003</v>
      </c>
    </row>
    <row r="1124" spans="3:3" x14ac:dyDescent="0.25">
      <c r="C1124">
        <v>112.300000000003</v>
      </c>
    </row>
    <row r="1125" spans="3:3" x14ac:dyDescent="0.25">
      <c r="C1125">
        <v>112.400000000003</v>
      </c>
    </row>
    <row r="1126" spans="3:3" x14ac:dyDescent="0.25">
      <c r="C1126">
        <v>112.500000000003</v>
      </c>
    </row>
    <row r="1127" spans="3:3" x14ac:dyDescent="0.25">
      <c r="C1127">
        <v>112.60000000000301</v>
      </c>
    </row>
    <row r="1128" spans="3:3" x14ac:dyDescent="0.25">
      <c r="C1128">
        <v>112.700000000003</v>
      </c>
    </row>
    <row r="1129" spans="3:3" x14ac:dyDescent="0.25">
      <c r="C1129">
        <v>112.800000000003</v>
      </c>
    </row>
    <row r="1130" spans="3:3" x14ac:dyDescent="0.25">
      <c r="C1130">
        <v>112.900000000003</v>
      </c>
    </row>
    <row r="1131" spans="3:3" x14ac:dyDescent="0.25">
      <c r="C1131">
        <v>113.000000000003</v>
      </c>
    </row>
    <row r="1132" spans="3:3" x14ac:dyDescent="0.25">
      <c r="C1132">
        <v>113.10000000000301</v>
      </c>
    </row>
    <row r="1133" spans="3:3" x14ac:dyDescent="0.25">
      <c r="C1133">
        <v>113.200000000003</v>
      </c>
    </row>
    <row r="1134" spans="3:3" x14ac:dyDescent="0.25">
      <c r="C1134">
        <v>113.300000000003</v>
      </c>
    </row>
    <row r="1135" spans="3:3" x14ac:dyDescent="0.25">
      <c r="C1135">
        <v>113.400000000003</v>
      </c>
    </row>
    <row r="1136" spans="3:3" x14ac:dyDescent="0.25">
      <c r="C1136">
        <v>113.500000000003</v>
      </c>
    </row>
    <row r="1137" spans="3:3" x14ac:dyDescent="0.25">
      <c r="C1137">
        <v>113.60000000000301</v>
      </c>
    </row>
    <row r="1138" spans="3:3" x14ac:dyDescent="0.25">
      <c r="C1138">
        <v>113.700000000003</v>
      </c>
    </row>
    <row r="1139" spans="3:3" x14ac:dyDescent="0.25">
      <c r="C1139">
        <v>113.800000000003</v>
      </c>
    </row>
    <row r="1140" spans="3:3" x14ac:dyDescent="0.25">
      <c r="C1140">
        <v>113.900000000003</v>
      </c>
    </row>
    <row r="1141" spans="3:3" x14ac:dyDescent="0.25">
      <c r="C1141">
        <v>114.000000000003</v>
      </c>
    </row>
    <row r="1142" spans="3:3" x14ac:dyDescent="0.25">
      <c r="C1142">
        <v>114.10000000000301</v>
      </c>
    </row>
    <row r="1143" spans="3:3" x14ac:dyDescent="0.25">
      <c r="C1143">
        <v>114.200000000003</v>
      </c>
    </row>
    <row r="1144" spans="3:3" x14ac:dyDescent="0.25">
      <c r="C1144">
        <v>114.300000000003</v>
      </c>
    </row>
    <row r="1145" spans="3:3" x14ac:dyDescent="0.25">
      <c r="C1145">
        <v>114.400000000003</v>
      </c>
    </row>
    <row r="1146" spans="3:3" x14ac:dyDescent="0.25">
      <c r="C1146">
        <v>114.500000000003</v>
      </c>
    </row>
    <row r="1147" spans="3:3" x14ac:dyDescent="0.25">
      <c r="C1147">
        <v>114.60000000000301</v>
      </c>
    </row>
    <row r="1148" spans="3:3" x14ac:dyDescent="0.25">
      <c r="C1148">
        <v>114.700000000003</v>
      </c>
    </row>
    <row r="1149" spans="3:3" x14ac:dyDescent="0.25">
      <c r="C1149">
        <v>114.800000000003</v>
      </c>
    </row>
    <row r="1150" spans="3:3" x14ac:dyDescent="0.25">
      <c r="C1150">
        <v>114.900000000003</v>
      </c>
    </row>
    <row r="1151" spans="3:3" x14ac:dyDescent="0.25">
      <c r="C1151">
        <v>115.000000000003</v>
      </c>
    </row>
    <row r="1152" spans="3:3" x14ac:dyDescent="0.25">
      <c r="C1152">
        <v>115.10000000000301</v>
      </c>
    </row>
    <row r="1153" spans="3:3" x14ac:dyDescent="0.25">
      <c r="C1153">
        <v>115.200000000003</v>
      </c>
    </row>
    <row r="1154" spans="3:3" x14ac:dyDescent="0.25">
      <c r="C1154">
        <v>115.300000000003</v>
      </c>
    </row>
    <row r="1155" spans="3:3" x14ac:dyDescent="0.25">
      <c r="C1155">
        <v>115.400000000003</v>
      </c>
    </row>
    <row r="1156" spans="3:3" x14ac:dyDescent="0.25">
      <c r="C1156">
        <v>115.500000000003</v>
      </c>
    </row>
    <row r="1157" spans="3:3" x14ac:dyDescent="0.25">
      <c r="C1157">
        <v>115.60000000000301</v>
      </c>
    </row>
    <row r="1158" spans="3:3" x14ac:dyDescent="0.25">
      <c r="C1158">
        <v>115.700000000003</v>
      </c>
    </row>
    <row r="1159" spans="3:3" x14ac:dyDescent="0.25">
      <c r="C1159">
        <v>115.800000000003</v>
      </c>
    </row>
    <row r="1160" spans="3:3" x14ac:dyDescent="0.25">
      <c r="C1160">
        <v>115.900000000003</v>
      </c>
    </row>
    <row r="1161" spans="3:3" x14ac:dyDescent="0.25">
      <c r="C1161">
        <v>116.000000000003</v>
      </c>
    </row>
    <row r="1162" spans="3:3" x14ac:dyDescent="0.25">
      <c r="C1162">
        <v>116.10000000000301</v>
      </c>
    </row>
    <row r="1163" spans="3:3" x14ac:dyDescent="0.25">
      <c r="C1163">
        <v>116.200000000003</v>
      </c>
    </row>
    <row r="1164" spans="3:3" x14ac:dyDescent="0.25">
      <c r="C1164">
        <v>116.300000000003</v>
      </c>
    </row>
    <row r="1165" spans="3:3" x14ac:dyDescent="0.25">
      <c r="C1165">
        <v>116.400000000003</v>
      </c>
    </row>
    <row r="1166" spans="3:3" x14ac:dyDescent="0.25">
      <c r="C1166">
        <v>116.500000000003</v>
      </c>
    </row>
    <row r="1167" spans="3:3" x14ac:dyDescent="0.25">
      <c r="C1167">
        <v>116.60000000000301</v>
      </c>
    </row>
    <row r="1168" spans="3:3" x14ac:dyDescent="0.25">
      <c r="C1168">
        <v>116.700000000003</v>
      </c>
    </row>
    <row r="1169" spans="3:3" x14ac:dyDescent="0.25">
      <c r="C1169">
        <v>116.800000000003</v>
      </c>
    </row>
    <row r="1170" spans="3:3" x14ac:dyDescent="0.25">
      <c r="C1170">
        <v>116.900000000003</v>
      </c>
    </row>
    <row r="1171" spans="3:3" x14ac:dyDescent="0.25">
      <c r="C1171">
        <v>117.000000000003</v>
      </c>
    </row>
    <row r="1172" spans="3:3" x14ac:dyDescent="0.25">
      <c r="C1172">
        <v>117.10000000000301</v>
      </c>
    </row>
    <row r="1173" spans="3:3" x14ac:dyDescent="0.25">
      <c r="C1173">
        <v>117.200000000003</v>
      </c>
    </row>
    <row r="1174" spans="3:3" x14ac:dyDescent="0.25">
      <c r="C1174">
        <v>117.300000000003</v>
      </c>
    </row>
    <row r="1175" spans="3:3" x14ac:dyDescent="0.25">
      <c r="C1175">
        <v>117.400000000003</v>
      </c>
    </row>
    <row r="1176" spans="3:3" x14ac:dyDescent="0.25">
      <c r="C1176">
        <v>117.500000000003</v>
      </c>
    </row>
    <row r="1177" spans="3:3" x14ac:dyDescent="0.25">
      <c r="C1177">
        <v>117.60000000000301</v>
      </c>
    </row>
    <row r="1178" spans="3:3" x14ac:dyDescent="0.25">
      <c r="C1178">
        <v>117.700000000003</v>
      </c>
    </row>
    <row r="1179" spans="3:3" x14ac:dyDescent="0.25">
      <c r="C1179">
        <v>117.800000000003</v>
      </c>
    </row>
    <row r="1180" spans="3:3" x14ac:dyDescent="0.25">
      <c r="C1180">
        <v>117.900000000003</v>
      </c>
    </row>
    <row r="1181" spans="3:3" x14ac:dyDescent="0.25">
      <c r="C1181">
        <v>118.000000000003</v>
      </c>
    </row>
    <row r="1182" spans="3:3" x14ac:dyDescent="0.25">
      <c r="C1182">
        <v>118.10000000000301</v>
      </c>
    </row>
    <row r="1183" spans="3:3" x14ac:dyDescent="0.25">
      <c r="C1183">
        <v>118.200000000003</v>
      </c>
    </row>
    <row r="1184" spans="3:3" x14ac:dyDescent="0.25">
      <c r="C1184">
        <v>118.300000000003</v>
      </c>
    </row>
    <row r="1185" spans="3:3" x14ac:dyDescent="0.25">
      <c r="C1185">
        <v>118.400000000003</v>
      </c>
    </row>
    <row r="1186" spans="3:3" x14ac:dyDescent="0.25">
      <c r="C1186">
        <v>118.500000000003</v>
      </c>
    </row>
    <row r="1187" spans="3:3" x14ac:dyDescent="0.25">
      <c r="C1187">
        <v>118.60000000000301</v>
      </c>
    </row>
    <row r="1188" spans="3:3" x14ac:dyDescent="0.25">
      <c r="C1188">
        <v>118.700000000003</v>
      </c>
    </row>
    <row r="1189" spans="3:3" x14ac:dyDescent="0.25">
      <c r="C1189">
        <v>118.800000000003</v>
      </c>
    </row>
    <row r="1190" spans="3:3" x14ac:dyDescent="0.25">
      <c r="C1190">
        <v>118.900000000003</v>
      </c>
    </row>
    <row r="1191" spans="3:3" x14ac:dyDescent="0.25">
      <c r="C1191">
        <v>119.000000000003</v>
      </c>
    </row>
    <row r="1192" spans="3:3" x14ac:dyDescent="0.25">
      <c r="C1192">
        <v>119.10000000000301</v>
      </c>
    </row>
    <row r="1193" spans="3:3" x14ac:dyDescent="0.25">
      <c r="C1193">
        <v>119.200000000003</v>
      </c>
    </row>
    <row r="1194" spans="3:3" x14ac:dyDescent="0.25">
      <c r="C1194">
        <v>119.300000000003</v>
      </c>
    </row>
    <row r="1195" spans="3:3" x14ac:dyDescent="0.25">
      <c r="C1195">
        <v>119.400000000003</v>
      </c>
    </row>
    <row r="1196" spans="3:3" x14ac:dyDescent="0.25">
      <c r="C1196">
        <v>119.500000000003</v>
      </c>
    </row>
    <row r="1197" spans="3:3" x14ac:dyDescent="0.25">
      <c r="C1197">
        <v>119.60000000000301</v>
      </c>
    </row>
    <row r="1198" spans="3:3" x14ac:dyDescent="0.25">
      <c r="C1198">
        <v>119.700000000003</v>
      </c>
    </row>
    <row r="1199" spans="3:3" x14ac:dyDescent="0.25">
      <c r="C1199">
        <v>119.800000000003</v>
      </c>
    </row>
    <row r="1200" spans="3:3" x14ac:dyDescent="0.25">
      <c r="C1200">
        <v>119.900000000003</v>
      </c>
    </row>
    <row r="1201" spans="3:3" x14ac:dyDescent="0.25">
      <c r="C1201">
        <v>120.000000000003</v>
      </c>
    </row>
    <row r="1202" spans="3:3" x14ac:dyDescent="0.25">
      <c r="C1202">
        <v>120.10000000000301</v>
      </c>
    </row>
    <row r="1203" spans="3:3" x14ac:dyDescent="0.25">
      <c r="C1203">
        <v>120.200000000003</v>
      </c>
    </row>
    <row r="1204" spans="3:3" x14ac:dyDescent="0.25">
      <c r="C1204">
        <v>120.300000000004</v>
      </c>
    </row>
    <row r="1205" spans="3:3" x14ac:dyDescent="0.25">
      <c r="C1205">
        <v>120.400000000004</v>
      </c>
    </row>
    <row r="1206" spans="3:3" x14ac:dyDescent="0.25">
      <c r="C1206">
        <v>120.500000000003</v>
      </c>
    </row>
    <row r="1207" spans="3:3" x14ac:dyDescent="0.25">
      <c r="C1207">
        <v>120.60000000000301</v>
      </c>
    </row>
    <row r="1208" spans="3:3" x14ac:dyDescent="0.25">
      <c r="C1208">
        <v>120.700000000003</v>
      </c>
    </row>
    <row r="1209" spans="3:3" x14ac:dyDescent="0.25">
      <c r="C1209">
        <v>120.800000000004</v>
      </c>
    </row>
    <row r="1210" spans="3:3" x14ac:dyDescent="0.25">
      <c r="C1210">
        <v>120.900000000004</v>
      </c>
    </row>
    <row r="1211" spans="3:3" x14ac:dyDescent="0.25">
      <c r="C1211">
        <v>121.000000000003</v>
      </c>
    </row>
    <row r="1212" spans="3:3" x14ac:dyDescent="0.25">
      <c r="C1212">
        <v>121.10000000000301</v>
      </c>
    </row>
    <row r="1213" spans="3:3" x14ac:dyDescent="0.25">
      <c r="C1213">
        <v>121.200000000003</v>
      </c>
    </row>
    <row r="1214" spans="3:3" x14ac:dyDescent="0.25">
      <c r="C1214">
        <v>121.300000000004</v>
      </c>
    </row>
    <row r="1215" spans="3:3" x14ac:dyDescent="0.25">
      <c r="C1215">
        <v>121.400000000004</v>
      </c>
    </row>
    <row r="1216" spans="3:3" x14ac:dyDescent="0.25">
      <c r="C1216">
        <v>121.50000000000399</v>
      </c>
    </row>
    <row r="1217" spans="3:3" x14ac:dyDescent="0.25">
      <c r="C1217">
        <v>121.600000000004</v>
      </c>
    </row>
    <row r="1218" spans="3:3" x14ac:dyDescent="0.25">
      <c r="C1218">
        <v>121.700000000004</v>
      </c>
    </row>
    <row r="1219" spans="3:3" x14ac:dyDescent="0.25">
      <c r="C1219">
        <v>121.800000000004</v>
      </c>
    </row>
    <row r="1220" spans="3:3" x14ac:dyDescent="0.25">
      <c r="C1220">
        <v>121.900000000004</v>
      </c>
    </row>
    <row r="1221" spans="3:3" x14ac:dyDescent="0.25">
      <c r="C1221">
        <v>122.00000000000399</v>
      </c>
    </row>
    <row r="1222" spans="3:3" x14ac:dyDescent="0.25">
      <c r="C1222">
        <v>122.100000000004</v>
      </c>
    </row>
    <row r="1223" spans="3:3" x14ac:dyDescent="0.25">
      <c r="C1223">
        <v>122.200000000004</v>
      </c>
    </row>
    <row r="1224" spans="3:3" x14ac:dyDescent="0.25">
      <c r="C1224">
        <v>122.300000000004</v>
      </c>
    </row>
    <row r="1225" spans="3:3" x14ac:dyDescent="0.25">
      <c r="C1225">
        <v>122.400000000004</v>
      </c>
    </row>
    <row r="1226" spans="3:3" x14ac:dyDescent="0.25">
      <c r="C1226">
        <v>122.50000000000399</v>
      </c>
    </row>
    <row r="1227" spans="3:3" x14ac:dyDescent="0.25">
      <c r="C1227">
        <v>122.600000000004</v>
      </c>
    </row>
    <row r="1228" spans="3:3" x14ac:dyDescent="0.25">
      <c r="C1228">
        <v>122.700000000004</v>
      </c>
    </row>
    <row r="1229" spans="3:3" x14ac:dyDescent="0.25">
      <c r="C1229">
        <v>122.800000000004</v>
      </c>
    </row>
    <row r="1230" spans="3:3" x14ac:dyDescent="0.25">
      <c r="C1230">
        <v>122.900000000004</v>
      </c>
    </row>
    <row r="1231" spans="3:3" x14ac:dyDescent="0.25">
      <c r="C1231">
        <v>123.00000000000399</v>
      </c>
    </row>
    <row r="1232" spans="3:3" x14ac:dyDescent="0.25">
      <c r="C1232">
        <v>123.100000000004</v>
      </c>
    </row>
    <row r="1233" spans="3:3" x14ac:dyDescent="0.25">
      <c r="C1233">
        <v>123.200000000004</v>
      </c>
    </row>
    <row r="1234" spans="3:3" x14ac:dyDescent="0.25">
      <c r="C1234">
        <v>123.300000000004</v>
      </c>
    </row>
    <row r="1235" spans="3:3" x14ac:dyDescent="0.25">
      <c r="C1235">
        <v>123.400000000004</v>
      </c>
    </row>
    <row r="1236" spans="3:3" x14ac:dyDescent="0.25">
      <c r="C1236">
        <v>123.50000000000399</v>
      </c>
    </row>
    <row r="1237" spans="3:3" x14ac:dyDescent="0.25">
      <c r="C1237">
        <v>123.600000000004</v>
      </c>
    </row>
    <row r="1238" spans="3:3" x14ac:dyDescent="0.25">
      <c r="C1238">
        <v>123.700000000004</v>
      </c>
    </row>
    <row r="1239" spans="3:3" x14ac:dyDescent="0.25">
      <c r="C1239">
        <v>123.800000000004</v>
      </c>
    </row>
    <row r="1240" spans="3:3" x14ac:dyDescent="0.25">
      <c r="C1240">
        <v>123.900000000004</v>
      </c>
    </row>
    <row r="1241" spans="3:3" x14ac:dyDescent="0.25">
      <c r="C1241">
        <v>124.00000000000399</v>
      </c>
    </row>
    <row r="1242" spans="3:3" x14ac:dyDescent="0.25">
      <c r="C1242">
        <v>124.100000000004</v>
      </c>
    </row>
    <row r="1243" spans="3:3" x14ac:dyDescent="0.25">
      <c r="C1243">
        <v>124.200000000004</v>
      </c>
    </row>
    <row r="1244" spans="3:3" x14ac:dyDescent="0.25">
      <c r="C1244">
        <v>124.300000000004</v>
      </c>
    </row>
    <row r="1245" spans="3:3" x14ac:dyDescent="0.25">
      <c r="C1245">
        <v>124.400000000004</v>
      </c>
    </row>
    <row r="1246" spans="3:3" x14ac:dyDescent="0.25">
      <c r="C1246">
        <v>124.50000000000399</v>
      </c>
    </row>
    <row r="1247" spans="3:3" x14ac:dyDescent="0.25">
      <c r="C1247">
        <v>124.600000000004</v>
      </c>
    </row>
    <row r="1248" spans="3:3" x14ac:dyDescent="0.25">
      <c r="C1248">
        <v>124.700000000004</v>
      </c>
    </row>
    <row r="1249" spans="3:3" x14ac:dyDescent="0.25">
      <c r="C1249">
        <v>124.800000000004</v>
      </c>
    </row>
    <row r="1250" spans="3:3" x14ac:dyDescent="0.25">
      <c r="C1250">
        <v>124.900000000004</v>
      </c>
    </row>
    <row r="1251" spans="3:3" x14ac:dyDescent="0.25">
      <c r="C1251">
        <v>125.00000000000399</v>
      </c>
    </row>
    <row r="1252" spans="3:3" x14ac:dyDescent="0.25">
      <c r="C1252">
        <v>125.100000000004</v>
      </c>
    </row>
    <row r="1253" spans="3:3" x14ac:dyDescent="0.25">
      <c r="C1253">
        <v>125.200000000004</v>
      </c>
    </row>
    <row r="1254" spans="3:3" x14ac:dyDescent="0.25">
      <c r="C1254">
        <v>125.300000000004</v>
      </c>
    </row>
    <row r="1255" spans="3:3" x14ac:dyDescent="0.25">
      <c r="C1255">
        <v>125.400000000004</v>
      </c>
    </row>
    <row r="1256" spans="3:3" x14ac:dyDescent="0.25">
      <c r="C1256">
        <v>125.50000000000399</v>
      </c>
    </row>
    <row r="1257" spans="3:3" x14ac:dyDescent="0.25">
      <c r="C1257">
        <v>125.600000000004</v>
      </c>
    </row>
    <row r="1258" spans="3:3" x14ac:dyDescent="0.25">
      <c r="C1258">
        <v>125.700000000004</v>
      </c>
    </row>
    <row r="1259" spans="3:3" x14ac:dyDescent="0.25">
      <c r="C1259">
        <v>125.800000000004</v>
      </c>
    </row>
    <row r="1260" spans="3:3" x14ac:dyDescent="0.25">
      <c r="C1260">
        <v>125.900000000004</v>
      </c>
    </row>
    <row r="1261" spans="3:3" x14ac:dyDescent="0.25">
      <c r="C1261">
        <v>126.00000000000399</v>
      </c>
    </row>
    <row r="1262" spans="3:3" x14ac:dyDescent="0.25">
      <c r="C1262">
        <v>126.100000000004</v>
      </c>
    </row>
    <row r="1263" spans="3:3" x14ac:dyDescent="0.25">
      <c r="C1263">
        <v>126.200000000004</v>
      </c>
    </row>
    <row r="1264" spans="3:3" x14ac:dyDescent="0.25">
      <c r="C1264">
        <v>126.300000000004</v>
      </c>
    </row>
    <row r="1265" spans="3:3" x14ac:dyDescent="0.25">
      <c r="C1265">
        <v>126.400000000004</v>
      </c>
    </row>
    <row r="1266" spans="3:3" x14ac:dyDescent="0.25">
      <c r="C1266">
        <v>126.50000000000399</v>
      </c>
    </row>
    <row r="1267" spans="3:3" x14ac:dyDescent="0.25">
      <c r="C1267">
        <v>126.600000000004</v>
      </c>
    </row>
    <row r="1268" spans="3:3" x14ac:dyDescent="0.25">
      <c r="C1268">
        <v>126.700000000004</v>
      </c>
    </row>
    <row r="1269" spans="3:3" x14ac:dyDescent="0.25">
      <c r="C1269">
        <v>126.800000000004</v>
      </c>
    </row>
    <row r="1270" spans="3:3" x14ac:dyDescent="0.25">
      <c r="C1270">
        <v>126.900000000004</v>
      </c>
    </row>
    <row r="1271" spans="3:3" x14ac:dyDescent="0.25">
      <c r="C1271">
        <v>127.00000000000399</v>
      </c>
    </row>
    <row r="1272" spans="3:3" x14ac:dyDescent="0.25">
      <c r="C1272">
        <v>127.100000000004</v>
      </c>
    </row>
    <row r="1273" spans="3:3" x14ac:dyDescent="0.25">
      <c r="C1273">
        <v>127.200000000004</v>
      </c>
    </row>
    <row r="1274" spans="3:3" x14ac:dyDescent="0.25">
      <c r="C1274">
        <v>127.300000000004</v>
      </c>
    </row>
    <row r="1275" spans="3:3" x14ac:dyDescent="0.25">
      <c r="C1275">
        <v>127.400000000004</v>
      </c>
    </row>
    <row r="1276" spans="3:3" x14ac:dyDescent="0.25">
      <c r="C1276">
        <v>127.50000000000399</v>
      </c>
    </row>
    <row r="1277" spans="3:3" x14ac:dyDescent="0.25">
      <c r="C1277">
        <v>127.600000000004</v>
      </c>
    </row>
    <row r="1278" spans="3:3" x14ac:dyDescent="0.25">
      <c r="C1278">
        <v>127.700000000004</v>
      </c>
    </row>
    <row r="1279" spans="3:3" x14ac:dyDescent="0.25">
      <c r="C1279">
        <v>127.800000000004</v>
      </c>
    </row>
    <row r="1280" spans="3:3" x14ac:dyDescent="0.25">
      <c r="C1280">
        <v>127.900000000004</v>
      </c>
    </row>
    <row r="1281" spans="3:3" x14ac:dyDescent="0.25">
      <c r="C1281">
        <v>128.00000000000401</v>
      </c>
    </row>
    <row r="1282" spans="3:3" x14ac:dyDescent="0.25">
      <c r="C1282">
        <v>128.100000000004</v>
      </c>
    </row>
    <row r="1283" spans="3:3" x14ac:dyDescent="0.25">
      <c r="C1283">
        <v>128.200000000004</v>
      </c>
    </row>
    <row r="1284" spans="3:3" x14ac:dyDescent="0.25">
      <c r="C1284">
        <v>128.30000000000399</v>
      </c>
    </row>
    <row r="1285" spans="3:3" x14ac:dyDescent="0.25">
      <c r="C1285">
        <v>128.40000000000401</v>
      </c>
    </row>
    <row r="1286" spans="3:3" x14ac:dyDescent="0.25">
      <c r="C1286">
        <v>128.50000000000401</v>
      </c>
    </row>
    <row r="1287" spans="3:3" x14ac:dyDescent="0.25">
      <c r="C1287">
        <v>128.600000000004</v>
      </c>
    </row>
    <row r="1288" spans="3:3" x14ac:dyDescent="0.25">
      <c r="C1288">
        <v>128.700000000004</v>
      </c>
    </row>
    <row r="1289" spans="3:3" x14ac:dyDescent="0.25">
      <c r="C1289">
        <v>128.80000000000399</v>
      </c>
    </row>
    <row r="1290" spans="3:3" x14ac:dyDescent="0.25">
      <c r="C1290">
        <v>128.90000000000401</v>
      </c>
    </row>
    <row r="1291" spans="3:3" x14ac:dyDescent="0.25">
      <c r="C1291">
        <v>129.00000000000401</v>
      </c>
    </row>
    <row r="1292" spans="3:3" x14ac:dyDescent="0.25">
      <c r="C1292">
        <v>129.100000000004</v>
      </c>
    </row>
    <row r="1293" spans="3:3" x14ac:dyDescent="0.25">
      <c r="C1293">
        <v>129.200000000004</v>
      </c>
    </row>
    <row r="1294" spans="3:3" x14ac:dyDescent="0.25">
      <c r="C1294">
        <v>129.30000000000399</v>
      </c>
    </row>
    <row r="1295" spans="3:3" x14ac:dyDescent="0.25">
      <c r="C1295">
        <v>129.40000000000401</v>
      </c>
    </row>
    <row r="1296" spans="3:3" x14ac:dyDescent="0.25">
      <c r="C1296">
        <v>129.50000000000401</v>
      </c>
    </row>
    <row r="1297" spans="3:3" x14ac:dyDescent="0.25">
      <c r="C1297">
        <v>129.600000000004</v>
      </c>
    </row>
    <row r="1298" spans="3:3" x14ac:dyDescent="0.25">
      <c r="C1298">
        <v>129.700000000004</v>
      </c>
    </row>
    <row r="1299" spans="3:3" x14ac:dyDescent="0.25">
      <c r="C1299">
        <v>129.80000000000399</v>
      </c>
    </row>
    <row r="1300" spans="3:3" x14ac:dyDescent="0.25">
      <c r="C1300">
        <v>129.90000000000401</v>
      </c>
    </row>
    <row r="1301" spans="3:3" x14ac:dyDescent="0.25">
      <c r="C1301">
        <v>130.00000000000401</v>
      </c>
    </row>
    <row r="1302" spans="3:3" x14ac:dyDescent="0.25">
      <c r="C1302">
        <v>130.100000000004</v>
      </c>
    </row>
    <row r="1303" spans="3:3" x14ac:dyDescent="0.25">
      <c r="C1303">
        <v>130.200000000004</v>
      </c>
    </row>
    <row r="1304" spans="3:3" x14ac:dyDescent="0.25">
      <c r="C1304">
        <v>130.30000000000399</v>
      </c>
    </row>
    <row r="1305" spans="3:3" x14ac:dyDescent="0.25">
      <c r="C1305">
        <v>130.40000000000401</v>
      </c>
    </row>
    <row r="1306" spans="3:3" x14ac:dyDescent="0.25">
      <c r="C1306">
        <v>130.50000000000401</v>
      </c>
    </row>
    <row r="1307" spans="3:3" x14ac:dyDescent="0.25">
      <c r="C1307">
        <v>130.600000000004</v>
      </c>
    </row>
    <row r="1308" spans="3:3" x14ac:dyDescent="0.25">
      <c r="C1308">
        <v>130.700000000004</v>
      </c>
    </row>
    <row r="1309" spans="3:3" x14ac:dyDescent="0.25">
      <c r="C1309">
        <v>130.80000000000399</v>
      </c>
    </row>
    <row r="1310" spans="3:3" x14ac:dyDescent="0.25">
      <c r="C1310">
        <v>130.90000000000401</v>
      </c>
    </row>
    <row r="1311" spans="3:3" x14ac:dyDescent="0.25">
      <c r="C1311">
        <v>131.00000000000401</v>
      </c>
    </row>
    <row r="1312" spans="3:3" x14ac:dyDescent="0.25">
      <c r="C1312">
        <v>131.100000000004</v>
      </c>
    </row>
    <row r="1313" spans="3:3" x14ac:dyDescent="0.25">
      <c r="C1313">
        <v>131.200000000004</v>
      </c>
    </row>
    <row r="1314" spans="3:3" x14ac:dyDescent="0.25">
      <c r="C1314">
        <v>131.30000000000399</v>
      </c>
    </row>
    <row r="1315" spans="3:3" x14ac:dyDescent="0.25">
      <c r="C1315">
        <v>131.40000000000401</v>
      </c>
    </row>
    <row r="1316" spans="3:3" x14ac:dyDescent="0.25">
      <c r="C1316">
        <v>131.50000000000401</v>
      </c>
    </row>
    <row r="1317" spans="3:3" x14ac:dyDescent="0.25">
      <c r="C1317">
        <v>131.600000000004</v>
      </c>
    </row>
    <row r="1318" spans="3:3" x14ac:dyDescent="0.25">
      <c r="C1318">
        <v>131.700000000004</v>
      </c>
    </row>
    <row r="1319" spans="3:3" x14ac:dyDescent="0.25">
      <c r="C1319">
        <v>131.80000000000399</v>
      </c>
    </row>
    <row r="1320" spans="3:3" x14ac:dyDescent="0.25">
      <c r="C1320">
        <v>131.90000000000401</v>
      </c>
    </row>
    <row r="1321" spans="3:3" x14ac:dyDescent="0.25">
      <c r="C1321">
        <v>132.00000000000401</v>
      </c>
    </row>
    <row r="1322" spans="3:3" x14ac:dyDescent="0.25">
      <c r="C1322">
        <v>132.100000000005</v>
      </c>
    </row>
    <row r="1323" spans="3:3" x14ac:dyDescent="0.25">
      <c r="C1323">
        <v>132.20000000000499</v>
      </c>
    </row>
    <row r="1324" spans="3:3" x14ac:dyDescent="0.25">
      <c r="C1324">
        <v>132.30000000000501</v>
      </c>
    </row>
    <row r="1325" spans="3:3" x14ac:dyDescent="0.25">
      <c r="C1325">
        <v>132.40000000000401</v>
      </c>
    </row>
    <row r="1326" spans="3:3" x14ac:dyDescent="0.25">
      <c r="C1326">
        <v>132.50000000000401</v>
      </c>
    </row>
    <row r="1327" spans="3:3" x14ac:dyDescent="0.25">
      <c r="C1327">
        <v>132.600000000005</v>
      </c>
    </row>
    <row r="1328" spans="3:3" x14ac:dyDescent="0.25">
      <c r="C1328">
        <v>132.70000000000499</v>
      </c>
    </row>
    <row r="1329" spans="3:3" x14ac:dyDescent="0.25">
      <c r="C1329">
        <v>132.80000000000501</v>
      </c>
    </row>
    <row r="1330" spans="3:3" x14ac:dyDescent="0.25">
      <c r="C1330">
        <v>132.90000000000401</v>
      </c>
    </row>
    <row r="1331" spans="3:3" x14ac:dyDescent="0.25">
      <c r="C1331">
        <v>133.00000000000401</v>
      </c>
    </row>
    <row r="1332" spans="3:3" x14ac:dyDescent="0.25">
      <c r="C1332">
        <v>133.100000000005</v>
      </c>
    </row>
    <row r="1333" spans="3:3" x14ac:dyDescent="0.25">
      <c r="C1333">
        <v>133.20000000000499</v>
      </c>
    </row>
    <row r="1334" spans="3:3" x14ac:dyDescent="0.25">
      <c r="C1334">
        <v>133.30000000000501</v>
      </c>
    </row>
    <row r="1335" spans="3:3" x14ac:dyDescent="0.25">
      <c r="C1335">
        <v>133.40000000000501</v>
      </c>
    </row>
    <row r="1336" spans="3:3" x14ac:dyDescent="0.25">
      <c r="C1336">
        <v>133.500000000005</v>
      </c>
    </row>
    <row r="1337" spans="3:3" x14ac:dyDescent="0.25">
      <c r="C1337">
        <v>133.600000000005</v>
      </c>
    </row>
    <row r="1338" spans="3:3" x14ac:dyDescent="0.25">
      <c r="C1338">
        <v>133.70000000000499</v>
      </c>
    </row>
    <row r="1339" spans="3:3" x14ac:dyDescent="0.25">
      <c r="C1339">
        <v>133.80000000000501</v>
      </c>
    </row>
    <row r="1340" spans="3:3" x14ac:dyDescent="0.25">
      <c r="C1340">
        <v>133.90000000000501</v>
      </c>
    </row>
    <row r="1341" spans="3:3" x14ac:dyDescent="0.25">
      <c r="C1341">
        <v>134.000000000005</v>
      </c>
    </row>
    <row r="1342" spans="3:3" x14ac:dyDescent="0.25">
      <c r="C1342">
        <v>134.100000000005</v>
      </c>
    </row>
    <row r="1343" spans="3:3" x14ac:dyDescent="0.25">
      <c r="C1343">
        <v>134.20000000000499</v>
      </c>
    </row>
    <row r="1344" spans="3:3" x14ac:dyDescent="0.25">
      <c r="C1344">
        <v>134.30000000000501</v>
      </c>
    </row>
    <row r="1345" spans="3:3" x14ac:dyDescent="0.25">
      <c r="C1345">
        <v>134.40000000000501</v>
      </c>
    </row>
    <row r="1346" spans="3:3" x14ac:dyDescent="0.25">
      <c r="C1346">
        <v>134.500000000005</v>
      </c>
    </row>
    <row r="1347" spans="3:3" x14ac:dyDescent="0.25">
      <c r="C1347">
        <v>134.600000000005</v>
      </c>
    </row>
    <row r="1348" spans="3:3" x14ac:dyDescent="0.25">
      <c r="C1348">
        <v>134.70000000000499</v>
      </c>
    </row>
    <row r="1349" spans="3:3" x14ac:dyDescent="0.25">
      <c r="C1349">
        <v>134.80000000000501</v>
      </c>
    </row>
    <row r="1350" spans="3:3" x14ac:dyDescent="0.25">
      <c r="C1350">
        <v>134.90000000000501</v>
      </c>
    </row>
    <row r="1351" spans="3:3" x14ac:dyDescent="0.25">
      <c r="C1351">
        <v>135.000000000005</v>
      </c>
    </row>
    <row r="1352" spans="3:3" x14ac:dyDescent="0.25">
      <c r="C1352">
        <v>135.100000000005</v>
      </c>
    </row>
    <row r="1353" spans="3:3" x14ac:dyDescent="0.25">
      <c r="C1353">
        <v>135.20000000000499</v>
      </c>
    </row>
    <row r="1354" spans="3:3" x14ac:dyDescent="0.25">
      <c r="C1354">
        <v>135.30000000000501</v>
      </c>
    </row>
    <row r="1355" spans="3:3" x14ac:dyDescent="0.25">
      <c r="C1355">
        <v>135.40000000000501</v>
      </c>
    </row>
    <row r="1356" spans="3:3" x14ac:dyDescent="0.25">
      <c r="C1356">
        <v>135.500000000005</v>
      </c>
    </row>
    <row r="1357" spans="3:3" x14ac:dyDescent="0.25">
      <c r="C1357">
        <v>135.600000000005</v>
      </c>
    </row>
    <row r="1358" spans="3:3" x14ac:dyDescent="0.25">
      <c r="C1358">
        <v>135.70000000000499</v>
      </c>
    </row>
    <row r="1359" spans="3:3" x14ac:dyDescent="0.25">
      <c r="C1359">
        <v>135.80000000000501</v>
      </c>
    </row>
    <row r="1360" spans="3:3" x14ac:dyDescent="0.25">
      <c r="C1360">
        <v>135.90000000000501</v>
      </c>
    </row>
    <row r="1361" spans="3:3" x14ac:dyDescent="0.25">
      <c r="C1361">
        <v>136.000000000005</v>
      </c>
    </row>
    <row r="1362" spans="3:3" x14ac:dyDescent="0.25">
      <c r="C1362">
        <v>136.100000000005</v>
      </c>
    </row>
    <row r="1363" spans="3:3" x14ac:dyDescent="0.25">
      <c r="C1363">
        <v>136.20000000000499</v>
      </c>
    </row>
    <row r="1364" spans="3:3" x14ac:dyDescent="0.25">
      <c r="C1364">
        <v>136.30000000000501</v>
      </c>
    </row>
    <row r="1365" spans="3:3" x14ac:dyDescent="0.25">
      <c r="C1365">
        <v>136.40000000000501</v>
      </c>
    </row>
    <row r="1366" spans="3:3" x14ac:dyDescent="0.25">
      <c r="C1366">
        <v>136.500000000005</v>
      </c>
    </row>
    <row r="1367" spans="3:3" x14ac:dyDescent="0.25">
      <c r="C1367">
        <v>136.600000000005</v>
      </c>
    </row>
    <row r="1368" spans="3:3" x14ac:dyDescent="0.25">
      <c r="C1368">
        <v>136.70000000000499</v>
      </c>
    </row>
    <row r="1369" spans="3:3" x14ac:dyDescent="0.25">
      <c r="C1369">
        <v>136.80000000000501</v>
      </c>
    </row>
    <row r="1370" spans="3:3" x14ac:dyDescent="0.25">
      <c r="C1370">
        <v>136.90000000000501</v>
      </c>
    </row>
    <row r="1371" spans="3:3" x14ac:dyDescent="0.25">
      <c r="C1371">
        <v>137.000000000005</v>
      </c>
    </row>
    <row r="1372" spans="3:3" x14ac:dyDescent="0.25">
      <c r="C1372">
        <v>137.100000000005</v>
      </c>
    </row>
    <row r="1373" spans="3:3" x14ac:dyDescent="0.25">
      <c r="C1373">
        <v>137.20000000000499</v>
      </c>
    </row>
    <row r="1374" spans="3:3" x14ac:dyDescent="0.25">
      <c r="C1374">
        <v>137.30000000000501</v>
      </c>
    </row>
    <row r="1375" spans="3:3" x14ac:dyDescent="0.25">
      <c r="C1375">
        <v>137.40000000000501</v>
      </c>
    </row>
    <row r="1376" spans="3:3" x14ac:dyDescent="0.25">
      <c r="C1376">
        <v>137.500000000005</v>
      </c>
    </row>
    <row r="1377" spans="3:3" x14ac:dyDescent="0.25">
      <c r="C1377">
        <v>137.600000000005</v>
      </c>
    </row>
    <row r="1378" spans="3:3" x14ac:dyDescent="0.25">
      <c r="C1378">
        <v>137.70000000000499</v>
      </c>
    </row>
    <row r="1379" spans="3:3" x14ac:dyDescent="0.25">
      <c r="C1379">
        <v>137.80000000000501</v>
      </c>
    </row>
    <row r="1380" spans="3:3" x14ac:dyDescent="0.25">
      <c r="C1380">
        <v>137.90000000000501</v>
      </c>
    </row>
    <row r="1381" spans="3:3" x14ac:dyDescent="0.25">
      <c r="C1381">
        <v>138.000000000005</v>
      </c>
    </row>
    <row r="1382" spans="3:3" x14ac:dyDescent="0.25">
      <c r="C1382">
        <v>138.100000000005</v>
      </c>
    </row>
    <row r="1383" spans="3:3" x14ac:dyDescent="0.25">
      <c r="C1383">
        <v>138.20000000000499</v>
      </c>
    </row>
    <row r="1384" spans="3:3" x14ac:dyDescent="0.25">
      <c r="C1384">
        <v>138.30000000000501</v>
      </c>
    </row>
    <row r="1385" spans="3:3" x14ac:dyDescent="0.25">
      <c r="C1385">
        <v>138.40000000000501</v>
      </c>
    </row>
    <row r="1386" spans="3:3" x14ac:dyDescent="0.25">
      <c r="C1386">
        <v>138.500000000005</v>
      </c>
    </row>
    <row r="1387" spans="3:3" x14ac:dyDescent="0.25">
      <c r="C1387">
        <v>138.600000000005</v>
      </c>
    </row>
    <row r="1388" spans="3:3" x14ac:dyDescent="0.25">
      <c r="C1388">
        <v>138.70000000000499</v>
      </c>
    </row>
    <row r="1389" spans="3:3" x14ac:dyDescent="0.25">
      <c r="C1389">
        <v>138.80000000000501</v>
      </c>
    </row>
    <row r="1390" spans="3:3" x14ac:dyDescent="0.25">
      <c r="C1390">
        <v>138.90000000000501</v>
      </c>
    </row>
    <row r="1391" spans="3:3" x14ac:dyDescent="0.25">
      <c r="C1391">
        <v>139.000000000005</v>
      </c>
    </row>
    <row r="1392" spans="3:3" x14ac:dyDescent="0.25">
      <c r="C1392">
        <v>139.100000000005</v>
      </c>
    </row>
    <row r="1393" spans="3:3" x14ac:dyDescent="0.25">
      <c r="C1393">
        <v>139.20000000000499</v>
      </c>
    </row>
    <row r="1394" spans="3:3" x14ac:dyDescent="0.25">
      <c r="C1394">
        <v>139.30000000000501</v>
      </c>
    </row>
    <row r="1395" spans="3:3" x14ac:dyDescent="0.25">
      <c r="C1395">
        <v>139.40000000000501</v>
      </c>
    </row>
    <row r="1396" spans="3:3" x14ac:dyDescent="0.25">
      <c r="C1396">
        <v>139.500000000005</v>
      </c>
    </row>
    <row r="1397" spans="3:3" x14ac:dyDescent="0.25">
      <c r="C1397">
        <v>139.600000000005</v>
      </c>
    </row>
    <row r="1398" spans="3:3" x14ac:dyDescent="0.25">
      <c r="C1398">
        <v>139.70000000000499</v>
      </c>
    </row>
    <row r="1399" spans="3:3" x14ac:dyDescent="0.25">
      <c r="C1399">
        <v>139.80000000000501</v>
      </c>
    </row>
    <row r="1400" spans="3:3" x14ac:dyDescent="0.25">
      <c r="C1400">
        <v>139.90000000000501</v>
      </c>
    </row>
    <row r="1401" spans="3:3" x14ac:dyDescent="0.25">
      <c r="C1401">
        <v>140.000000000005</v>
      </c>
    </row>
    <row r="1402" spans="3:3" x14ac:dyDescent="0.25">
      <c r="C1402">
        <v>140.100000000005</v>
      </c>
    </row>
    <row r="1403" spans="3:3" x14ac:dyDescent="0.25">
      <c r="C1403">
        <v>140.20000000000499</v>
      </c>
    </row>
    <row r="1404" spans="3:3" x14ac:dyDescent="0.25">
      <c r="C1404">
        <v>140.30000000000501</v>
      </c>
    </row>
    <row r="1405" spans="3:3" x14ac:dyDescent="0.25">
      <c r="C1405">
        <v>140.40000000000501</v>
      </c>
    </row>
    <row r="1406" spans="3:3" x14ac:dyDescent="0.25">
      <c r="C1406">
        <v>140.500000000005</v>
      </c>
    </row>
    <row r="1407" spans="3:3" x14ac:dyDescent="0.25">
      <c r="C1407">
        <v>140.600000000005</v>
      </c>
    </row>
    <row r="1408" spans="3:3" x14ac:dyDescent="0.25">
      <c r="C1408">
        <v>140.70000000000499</v>
      </c>
    </row>
    <row r="1409" spans="3:3" x14ac:dyDescent="0.25">
      <c r="C1409">
        <v>140.80000000000501</v>
      </c>
    </row>
    <row r="1410" spans="3:3" x14ac:dyDescent="0.25">
      <c r="C1410">
        <v>140.90000000000501</v>
      </c>
    </row>
    <row r="1411" spans="3:3" x14ac:dyDescent="0.25">
      <c r="C1411">
        <v>141.000000000005</v>
      </c>
    </row>
    <row r="1412" spans="3:3" x14ac:dyDescent="0.25">
      <c r="C1412">
        <v>141.100000000005</v>
      </c>
    </row>
    <row r="1413" spans="3:3" x14ac:dyDescent="0.25">
      <c r="C1413">
        <v>141.20000000000499</v>
      </c>
    </row>
    <row r="1414" spans="3:3" x14ac:dyDescent="0.25">
      <c r="C1414">
        <v>141.30000000000501</v>
      </c>
    </row>
    <row r="1415" spans="3:3" x14ac:dyDescent="0.25">
      <c r="C1415">
        <v>141.40000000000501</v>
      </c>
    </row>
    <row r="1416" spans="3:3" x14ac:dyDescent="0.25">
      <c r="C1416">
        <v>141.500000000005</v>
      </c>
    </row>
    <row r="1417" spans="3:3" x14ac:dyDescent="0.25">
      <c r="C1417">
        <v>141.600000000005</v>
      </c>
    </row>
    <row r="1418" spans="3:3" x14ac:dyDescent="0.25">
      <c r="C1418">
        <v>141.70000000000499</v>
      </c>
    </row>
    <row r="1419" spans="3:3" x14ac:dyDescent="0.25">
      <c r="C1419">
        <v>141.80000000000501</v>
      </c>
    </row>
    <row r="1420" spans="3:3" x14ac:dyDescent="0.25">
      <c r="C1420">
        <v>141.90000000000501</v>
      </c>
    </row>
    <row r="1421" spans="3:3" x14ac:dyDescent="0.25">
      <c r="C1421">
        <v>142.000000000005</v>
      </c>
    </row>
    <row r="1422" spans="3:3" x14ac:dyDescent="0.25">
      <c r="C1422">
        <v>142.100000000005</v>
      </c>
    </row>
    <row r="1423" spans="3:3" x14ac:dyDescent="0.25">
      <c r="C1423">
        <v>142.20000000000499</v>
      </c>
    </row>
    <row r="1424" spans="3:3" x14ac:dyDescent="0.25">
      <c r="C1424">
        <v>142.30000000000501</v>
      </c>
    </row>
    <row r="1425" spans="3:3" x14ac:dyDescent="0.25">
      <c r="C1425">
        <v>142.40000000000501</v>
      </c>
    </row>
    <row r="1426" spans="3:3" x14ac:dyDescent="0.25">
      <c r="C1426">
        <v>142.500000000005</v>
      </c>
    </row>
    <row r="1427" spans="3:3" x14ac:dyDescent="0.25">
      <c r="C1427">
        <v>142.600000000005</v>
      </c>
    </row>
    <row r="1428" spans="3:3" x14ac:dyDescent="0.25">
      <c r="C1428">
        <v>142.70000000000499</v>
      </c>
    </row>
    <row r="1429" spans="3:3" x14ac:dyDescent="0.25">
      <c r="C1429">
        <v>142.80000000000501</v>
      </c>
    </row>
    <row r="1430" spans="3:3" x14ac:dyDescent="0.25">
      <c r="C1430">
        <v>142.90000000000501</v>
      </c>
    </row>
    <row r="1431" spans="3:3" x14ac:dyDescent="0.25">
      <c r="C1431">
        <v>143.000000000005</v>
      </c>
    </row>
    <row r="1432" spans="3:3" x14ac:dyDescent="0.25">
      <c r="C1432">
        <v>143.100000000005</v>
      </c>
    </row>
    <row r="1433" spans="3:3" x14ac:dyDescent="0.25">
      <c r="C1433">
        <v>143.20000000000499</v>
      </c>
    </row>
    <row r="1434" spans="3:3" x14ac:dyDescent="0.25">
      <c r="C1434">
        <v>143.30000000000501</v>
      </c>
    </row>
    <row r="1435" spans="3:3" x14ac:dyDescent="0.25">
      <c r="C1435">
        <v>143.40000000000501</v>
      </c>
    </row>
    <row r="1436" spans="3:3" x14ac:dyDescent="0.25">
      <c r="C1436">
        <v>143.500000000005</v>
      </c>
    </row>
    <row r="1437" spans="3:3" x14ac:dyDescent="0.25">
      <c r="C1437">
        <v>143.600000000005</v>
      </c>
    </row>
    <row r="1438" spans="3:3" x14ac:dyDescent="0.25">
      <c r="C1438">
        <v>143.70000000000499</v>
      </c>
    </row>
    <row r="1439" spans="3:3" x14ac:dyDescent="0.25">
      <c r="C1439">
        <v>143.80000000000501</v>
      </c>
    </row>
    <row r="1440" spans="3:3" x14ac:dyDescent="0.25">
      <c r="C1440">
        <v>143.90000000000501</v>
      </c>
    </row>
    <row r="1441" spans="3:3" x14ac:dyDescent="0.25">
      <c r="C1441">
        <v>144.000000000006</v>
      </c>
    </row>
    <row r="1442" spans="3:3" x14ac:dyDescent="0.25">
      <c r="C1442">
        <v>144.100000000005</v>
      </c>
    </row>
    <row r="1443" spans="3:3" x14ac:dyDescent="0.25">
      <c r="C1443">
        <v>144.20000000000601</v>
      </c>
    </row>
    <row r="1444" spans="3:3" x14ac:dyDescent="0.25">
      <c r="C1444">
        <v>144.30000000000501</v>
      </c>
    </row>
    <row r="1445" spans="3:3" x14ac:dyDescent="0.25">
      <c r="C1445">
        <v>144.40000000000501</v>
      </c>
    </row>
    <row r="1446" spans="3:3" x14ac:dyDescent="0.25">
      <c r="C1446">
        <v>144.500000000006</v>
      </c>
    </row>
    <row r="1447" spans="3:3" x14ac:dyDescent="0.25">
      <c r="C1447">
        <v>144.600000000005</v>
      </c>
    </row>
    <row r="1448" spans="3:3" x14ac:dyDescent="0.25">
      <c r="C1448">
        <v>144.70000000000601</v>
      </c>
    </row>
    <row r="1449" spans="3:3" x14ac:dyDescent="0.25">
      <c r="C1449">
        <v>144.80000000000501</v>
      </c>
    </row>
    <row r="1450" spans="3:3" x14ac:dyDescent="0.25">
      <c r="C1450">
        <v>144.900000000006</v>
      </c>
    </row>
    <row r="1451" spans="3:3" x14ac:dyDescent="0.25">
      <c r="C1451">
        <v>145.000000000006</v>
      </c>
    </row>
    <row r="1452" spans="3:3" x14ac:dyDescent="0.25">
      <c r="C1452">
        <v>145.10000000000599</v>
      </c>
    </row>
    <row r="1453" spans="3:3" x14ac:dyDescent="0.25">
      <c r="C1453">
        <v>145.20000000000601</v>
      </c>
    </row>
    <row r="1454" spans="3:3" x14ac:dyDescent="0.25">
      <c r="C1454">
        <v>145.30000000000601</v>
      </c>
    </row>
    <row r="1455" spans="3:3" x14ac:dyDescent="0.25">
      <c r="C1455">
        <v>145.400000000006</v>
      </c>
    </row>
    <row r="1456" spans="3:3" x14ac:dyDescent="0.25">
      <c r="C1456">
        <v>145.500000000006</v>
      </c>
    </row>
    <row r="1457" spans="3:3" x14ac:dyDescent="0.25">
      <c r="C1457">
        <v>145.60000000000599</v>
      </c>
    </row>
    <row r="1458" spans="3:3" x14ac:dyDescent="0.25">
      <c r="C1458">
        <v>145.70000000000601</v>
      </c>
    </row>
    <row r="1459" spans="3:3" x14ac:dyDescent="0.25">
      <c r="C1459">
        <v>145.80000000000601</v>
      </c>
    </row>
    <row r="1460" spans="3:3" x14ac:dyDescent="0.25">
      <c r="C1460">
        <v>145.900000000006</v>
      </c>
    </row>
    <row r="1461" spans="3:3" x14ac:dyDescent="0.25">
      <c r="C1461">
        <v>146.000000000006</v>
      </c>
    </row>
    <row r="1462" spans="3:3" x14ac:dyDescent="0.25">
      <c r="C1462">
        <v>146.10000000000599</v>
      </c>
    </row>
    <row r="1463" spans="3:3" x14ac:dyDescent="0.25">
      <c r="C1463">
        <v>146.20000000000601</v>
      </c>
    </row>
    <row r="1464" spans="3:3" x14ac:dyDescent="0.25">
      <c r="C1464">
        <v>146.30000000000601</v>
      </c>
    </row>
    <row r="1465" spans="3:3" x14ac:dyDescent="0.25">
      <c r="C1465">
        <v>146.400000000006</v>
      </c>
    </row>
    <row r="1466" spans="3:3" x14ac:dyDescent="0.25">
      <c r="C1466">
        <v>146.500000000006</v>
      </c>
    </row>
    <row r="1467" spans="3:3" x14ac:dyDescent="0.25">
      <c r="C1467">
        <v>146.60000000000599</v>
      </c>
    </row>
    <row r="1468" spans="3:3" x14ac:dyDescent="0.25">
      <c r="C1468">
        <v>146.70000000000601</v>
      </c>
    </row>
    <row r="1469" spans="3:3" x14ac:dyDescent="0.25">
      <c r="C1469">
        <v>146.80000000000601</v>
      </c>
    </row>
    <row r="1470" spans="3:3" x14ac:dyDescent="0.25">
      <c r="C1470">
        <v>146.900000000006</v>
      </c>
    </row>
    <row r="1471" spans="3:3" x14ac:dyDescent="0.25">
      <c r="C1471">
        <v>147.000000000006</v>
      </c>
    </row>
    <row r="1472" spans="3:3" x14ac:dyDescent="0.25">
      <c r="C1472">
        <v>147.10000000000599</v>
      </c>
    </row>
    <row r="1473" spans="3:3" x14ac:dyDescent="0.25">
      <c r="C1473">
        <v>147.20000000000601</v>
      </c>
    </row>
    <row r="1474" spans="3:3" x14ac:dyDescent="0.25">
      <c r="C1474">
        <v>147.30000000000601</v>
      </c>
    </row>
    <row r="1475" spans="3:3" x14ac:dyDescent="0.25">
      <c r="C1475">
        <v>147.400000000006</v>
      </c>
    </row>
    <row r="1476" spans="3:3" x14ac:dyDescent="0.25">
      <c r="C1476">
        <v>147.500000000006</v>
      </c>
    </row>
    <row r="1477" spans="3:3" x14ac:dyDescent="0.25">
      <c r="C1477">
        <v>147.60000000000599</v>
      </c>
    </row>
    <row r="1478" spans="3:3" x14ac:dyDescent="0.25">
      <c r="C1478">
        <v>147.70000000000601</v>
      </c>
    </row>
    <row r="1479" spans="3:3" x14ac:dyDescent="0.25">
      <c r="C1479">
        <v>147.80000000000601</v>
      </c>
    </row>
    <row r="1480" spans="3:3" x14ac:dyDescent="0.25">
      <c r="C1480">
        <v>147.900000000006</v>
      </c>
    </row>
    <row r="1481" spans="3:3" x14ac:dyDescent="0.25">
      <c r="C1481">
        <v>148.000000000006</v>
      </c>
    </row>
    <row r="1482" spans="3:3" x14ac:dyDescent="0.25">
      <c r="C1482">
        <v>148.10000000000599</v>
      </c>
    </row>
    <row r="1483" spans="3:3" x14ac:dyDescent="0.25">
      <c r="C1483">
        <v>148.20000000000601</v>
      </c>
    </row>
    <row r="1484" spans="3:3" x14ac:dyDescent="0.25">
      <c r="C1484">
        <v>148.30000000000601</v>
      </c>
    </row>
    <row r="1485" spans="3:3" x14ac:dyDescent="0.25">
      <c r="C1485">
        <v>148.400000000006</v>
      </c>
    </row>
    <row r="1486" spans="3:3" x14ac:dyDescent="0.25">
      <c r="C1486">
        <v>148.500000000006</v>
      </c>
    </row>
    <row r="1487" spans="3:3" x14ac:dyDescent="0.25">
      <c r="C1487">
        <v>148.60000000000599</v>
      </c>
    </row>
    <row r="1488" spans="3:3" x14ac:dyDescent="0.25">
      <c r="C1488">
        <v>148.70000000000601</v>
      </c>
    </row>
    <row r="1489" spans="3:3" x14ac:dyDescent="0.25">
      <c r="C1489">
        <v>148.80000000000601</v>
      </c>
    </row>
    <row r="1490" spans="3:3" x14ac:dyDescent="0.25">
      <c r="C1490">
        <v>148.900000000006</v>
      </c>
    </row>
    <row r="1491" spans="3:3" x14ac:dyDescent="0.25">
      <c r="C1491">
        <v>149.000000000006</v>
      </c>
    </row>
    <row r="1492" spans="3:3" x14ac:dyDescent="0.25">
      <c r="C1492">
        <v>149.10000000000599</v>
      </c>
    </row>
    <row r="1493" spans="3:3" x14ac:dyDescent="0.25">
      <c r="C1493">
        <v>149.20000000000601</v>
      </c>
    </row>
    <row r="1494" spans="3:3" x14ac:dyDescent="0.25">
      <c r="C1494">
        <v>149.30000000000601</v>
      </c>
    </row>
    <row r="1495" spans="3:3" x14ac:dyDescent="0.25">
      <c r="C1495">
        <v>149.400000000006</v>
      </c>
    </row>
    <row r="1496" spans="3:3" x14ac:dyDescent="0.25">
      <c r="C1496">
        <v>149.500000000006</v>
      </c>
    </row>
    <row r="1497" spans="3:3" x14ac:dyDescent="0.25">
      <c r="C1497">
        <v>149.60000000000599</v>
      </c>
    </row>
    <row r="1498" spans="3:3" x14ac:dyDescent="0.25">
      <c r="C1498">
        <v>149.70000000000601</v>
      </c>
    </row>
    <row r="1499" spans="3:3" x14ac:dyDescent="0.25">
      <c r="C1499">
        <v>149.80000000000601</v>
      </c>
    </row>
    <row r="1500" spans="3:3" x14ac:dyDescent="0.25">
      <c r="C1500">
        <v>149.900000000006</v>
      </c>
    </row>
    <row r="1501" spans="3:3" x14ac:dyDescent="0.25">
      <c r="C1501">
        <v>150.000000000006</v>
      </c>
    </row>
    <row r="1502" spans="3:3" x14ac:dyDescent="0.25">
      <c r="C1502">
        <v>150.10000000000599</v>
      </c>
    </row>
    <row r="1503" spans="3:3" x14ac:dyDescent="0.25">
      <c r="C1503">
        <v>150.20000000000601</v>
      </c>
    </row>
    <row r="1504" spans="3:3" x14ac:dyDescent="0.25">
      <c r="C1504">
        <v>150.30000000000601</v>
      </c>
    </row>
    <row r="1505" spans="3:3" x14ac:dyDescent="0.25">
      <c r="C1505">
        <v>150.400000000006</v>
      </c>
    </row>
    <row r="1506" spans="3:3" x14ac:dyDescent="0.25">
      <c r="C1506">
        <v>150.500000000006</v>
      </c>
    </row>
    <row r="1507" spans="3:3" x14ac:dyDescent="0.25">
      <c r="C1507">
        <v>150.60000000000599</v>
      </c>
    </row>
    <row r="1508" spans="3:3" x14ac:dyDescent="0.25">
      <c r="C1508">
        <v>150.70000000000601</v>
      </c>
    </row>
    <row r="1509" spans="3:3" x14ac:dyDescent="0.25">
      <c r="C1509">
        <v>150.80000000000601</v>
      </c>
    </row>
    <row r="1510" spans="3:3" x14ac:dyDescent="0.25">
      <c r="C1510">
        <v>150.900000000006</v>
      </c>
    </row>
    <row r="1511" spans="3:3" x14ac:dyDescent="0.25">
      <c r="C1511">
        <v>151.000000000006</v>
      </c>
    </row>
    <row r="1512" spans="3:3" x14ac:dyDescent="0.25">
      <c r="C1512">
        <v>151.10000000000599</v>
      </c>
    </row>
    <row r="1513" spans="3:3" x14ac:dyDescent="0.25">
      <c r="C1513">
        <v>151.20000000000601</v>
      </c>
    </row>
    <row r="1514" spans="3:3" x14ac:dyDescent="0.25">
      <c r="C1514">
        <v>151.30000000000601</v>
      </c>
    </row>
    <row r="1515" spans="3:3" x14ac:dyDescent="0.25">
      <c r="C1515">
        <v>151.400000000006</v>
      </c>
    </row>
    <row r="1516" spans="3:3" x14ac:dyDescent="0.25">
      <c r="C1516">
        <v>151.500000000006</v>
      </c>
    </row>
    <row r="1517" spans="3:3" x14ac:dyDescent="0.25">
      <c r="C1517">
        <v>151.60000000000599</v>
      </c>
    </row>
    <row r="1518" spans="3:3" x14ac:dyDescent="0.25">
      <c r="C1518">
        <v>151.70000000000601</v>
      </c>
    </row>
    <row r="1519" spans="3:3" x14ac:dyDescent="0.25">
      <c r="C1519">
        <v>151.80000000000601</v>
      </c>
    </row>
    <row r="1520" spans="3:3" x14ac:dyDescent="0.25">
      <c r="C1520">
        <v>151.900000000006</v>
      </c>
    </row>
    <row r="1521" spans="3:3" x14ac:dyDescent="0.25">
      <c r="C1521">
        <v>152.000000000006</v>
      </c>
    </row>
    <row r="1522" spans="3:3" x14ac:dyDescent="0.25">
      <c r="C1522">
        <v>152.10000000000599</v>
      </c>
    </row>
    <row r="1523" spans="3:3" x14ac:dyDescent="0.25">
      <c r="C1523">
        <v>152.20000000000601</v>
      </c>
    </row>
    <row r="1524" spans="3:3" x14ac:dyDescent="0.25">
      <c r="C1524">
        <v>152.30000000000601</v>
      </c>
    </row>
    <row r="1525" spans="3:3" x14ac:dyDescent="0.25">
      <c r="C1525">
        <v>152.400000000006</v>
      </c>
    </row>
    <row r="1526" spans="3:3" x14ac:dyDescent="0.25">
      <c r="C1526">
        <v>152.500000000006</v>
      </c>
    </row>
    <row r="1527" spans="3:3" x14ac:dyDescent="0.25">
      <c r="C1527">
        <v>152.60000000000599</v>
      </c>
    </row>
    <row r="1528" spans="3:3" x14ac:dyDescent="0.25">
      <c r="C1528">
        <v>152.70000000000601</v>
      </c>
    </row>
    <row r="1529" spans="3:3" x14ac:dyDescent="0.25">
      <c r="C1529">
        <v>152.80000000000601</v>
      </c>
    </row>
    <row r="1530" spans="3:3" x14ac:dyDescent="0.25">
      <c r="C1530">
        <v>152.900000000006</v>
      </c>
    </row>
    <row r="1531" spans="3:3" x14ac:dyDescent="0.25">
      <c r="C1531">
        <v>153.000000000006</v>
      </c>
    </row>
    <row r="1532" spans="3:3" x14ac:dyDescent="0.25">
      <c r="C1532">
        <v>153.10000000000599</v>
      </c>
    </row>
    <row r="1533" spans="3:3" x14ac:dyDescent="0.25">
      <c r="C1533">
        <v>153.20000000000601</v>
      </c>
    </row>
    <row r="1534" spans="3:3" x14ac:dyDescent="0.25">
      <c r="C1534">
        <v>153.30000000000601</v>
      </c>
    </row>
    <row r="1535" spans="3:3" x14ac:dyDescent="0.25">
      <c r="C1535">
        <v>153.400000000006</v>
      </c>
    </row>
    <row r="1536" spans="3:3" x14ac:dyDescent="0.25">
      <c r="C1536">
        <v>153.500000000006</v>
      </c>
    </row>
    <row r="1537" spans="3:3" x14ac:dyDescent="0.25">
      <c r="C1537">
        <v>153.60000000000599</v>
      </c>
    </row>
    <row r="1538" spans="3:3" x14ac:dyDescent="0.25">
      <c r="C1538">
        <v>153.70000000000601</v>
      </c>
    </row>
    <row r="1539" spans="3:3" x14ac:dyDescent="0.25">
      <c r="C1539">
        <v>153.80000000000601</v>
      </c>
    </row>
    <row r="1540" spans="3:3" x14ac:dyDescent="0.25">
      <c r="C1540">
        <v>153.900000000006</v>
      </c>
    </row>
    <row r="1541" spans="3:3" x14ac:dyDescent="0.25">
      <c r="C1541">
        <v>154.000000000006</v>
      </c>
    </row>
    <row r="1542" spans="3:3" x14ac:dyDescent="0.25">
      <c r="C1542">
        <v>154.10000000000599</v>
      </c>
    </row>
    <row r="1543" spans="3:3" x14ac:dyDescent="0.25">
      <c r="C1543">
        <v>154.20000000000601</v>
      </c>
    </row>
    <row r="1544" spans="3:3" x14ac:dyDescent="0.25">
      <c r="C1544">
        <v>154.30000000000601</v>
      </c>
    </row>
    <row r="1545" spans="3:3" x14ac:dyDescent="0.25">
      <c r="C1545">
        <v>154.400000000006</v>
      </c>
    </row>
    <row r="1546" spans="3:3" x14ac:dyDescent="0.25">
      <c r="C1546">
        <v>154.500000000006</v>
      </c>
    </row>
    <row r="1547" spans="3:3" x14ac:dyDescent="0.25">
      <c r="C1547">
        <v>154.60000000000599</v>
      </c>
    </row>
    <row r="1548" spans="3:3" x14ac:dyDescent="0.25">
      <c r="C1548">
        <v>154.70000000000601</v>
      </c>
    </row>
    <row r="1549" spans="3:3" x14ac:dyDescent="0.25">
      <c r="C1549">
        <v>154.80000000000601</v>
      </c>
    </row>
    <row r="1550" spans="3:3" x14ac:dyDescent="0.25">
      <c r="C1550">
        <v>154.900000000006</v>
      </c>
    </row>
    <row r="1551" spans="3:3" x14ac:dyDescent="0.25">
      <c r="C1551">
        <v>155.000000000006</v>
      </c>
    </row>
    <row r="1552" spans="3:3" x14ac:dyDescent="0.25">
      <c r="C1552">
        <v>155.10000000000599</v>
      </c>
    </row>
    <row r="1553" spans="3:3" x14ac:dyDescent="0.25">
      <c r="C1553">
        <v>155.20000000000601</v>
      </c>
    </row>
    <row r="1554" spans="3:3" x14ac:dyDescent="0.25">
      <c r="C1554">
        <v>155.30000000000601</v>
      </c>
    </row>
    <row r="1555" spans="3:3" x14ac:dyDescent="0.25">
      <c r="C1555">
        <v>155.400000000006</v>
      </c>
    </row>
    <row r="1556" spans="3:3" x14ac:dyDescent="0.25">
      <c r="C1556">
        <v>155.500000000006</v>
      </c>
    </row>
    <row r="1557" spans="3:3" x14ac:dyDescent="0.25">
      <c r="C1557">
        <v>155.60000000000699</v>
      </c>
    </row>
    <row r="1558" spans="3:3" x14ac:dyDescent="0.25">
      <c r="C1558">
        <v>155.70000000000601</v>
      </c>
    </row>
    <row r="1559" spans="3:3" x14ac:dyDescent="0.25">
      <c r="C1559">
        <v>155.80000000000601</v>
      </c>
    </row>
    <row r="1560" spans="3:3" x14ac:dyDescent="0.25">
      <c r="C1560">
        <v>155.900000000007</v>
      </c>
    </row>
    <row r="1561" spans="3:3" x14ac:dyDescent="0.25">
      <c r="C1561">
        <v>156.000000000006</v>
      </c>
    </row>
    <row r="1562" spans="3:3" x14ac:dyDescent="0.25">
      <c r="C1562">
        <v>156.10000000000699</v>
      </c>
    </row>
    <row r="1563" spans="3:3" x14ac:dyDescent="0.25">
      <c r="C1563">
        <v>156.20000000000601</v>
      </c>
    </row>
    <row r="1564" spans="3:3" x14ac:dyDescent="0.25">
      <c r="C1564">
        <v>156.30000000000601</v>
      </c>
    </row>
    <row r="1565" spans="3:3" x14ac:dyDescent="0.25">
      <c r="C1565">
        <v>156.400000000007</v>
      </c>
    </row>
    <row r="1566" spans="3:3" x14ac:dyDescent="0.25">
      <c r="C1566">
        <v>156.500000000006</v>
      </c>
    </row>
    <row r="1567" spans="3:3" x14ac:dyDescent="0.25">
      <c r="C1567">
        <v>156.60000000000699</v>
      </c>
    </row>
    <row r="1568" spans="3:3" x14ac:dyDescent="0.25">
      <c r="C1568">
        <v>156.70000000000701</v>
      </c>
    </row>
    <row r="1569" spans="3:3" x14ac:dyDescent="0.25">
      <c r="C1569">
        <v>156.800000000007</v>
      </c>
    </row>
    <row r="1570" spans="3:3" x14ac:dyDescent="0.25">
      <c r="C1570">
        <v>156.900000000007</v>
      </c>
    </row>
    <row r="1571" spans="3:3" x14ac:dyDescent="0.25">
      <c r="C1571">
        <v>157.00000000000699</v>
      </c>
    </row>
    <row r="1572" spans="3:3" x14ac:dyDescent="0.25">
      <c r="C1572">
        <v>157.10000000000699</v>
      </c>
    </row>
    <row r="1573" spans="3:3" x14ac:dyDescent="0.25">
      <c r="C1573">
        <v>157.20000000000701</v>
      </c>
    </row>
    <row r="1574" spans="3:3" x14ac:dyDescent="0.25">
      <c r="C1574">
        <v>157.300000000007</v>
      </c>
    </row>
    <row r="1575" spans="3:3" x14ac:dyDescent="0.25">
      <c r="C1575">
        <v>157.400000000007</v>
      </c>
    </row>
    <row r="1576" spans="3:3" x14ac:dyDescent="0.25">
      <c r="C1576">
        <v>157.50000000000699</v>
      </c>
    </row>
    <row r="1577" spans="3:3" x14ac:dyDescent="0.25">
      <c r="C1577">
        <v>157.60000000000699</v>
      </c>
    </row>
    <row r="1578" spans="3:3" x14ac:dyDescent="0.25">
      <c r="C1578">
        <v>157.70000000000701</v>
      </c>
    </row>
    <row r="1579" spans="3:3" x14ac:dyDescent="0.25">
      <c r="C1579">
        <v>157.800000000007</v>
      </c>
    </row>
    <row r="1580" spans="3:3" x14ac:dyDescent="0.25">
      <c r="C1580">
        <v>157.900000000007</v>
      </c>
    </row>
    <row r="1581" spans="3:3" x14ac:dyDescent="0.25">
      <c r="C1581">
        <v>158.00000000000699</v>
      </c>
    </row>
    <row r="1582" spans="3:3" x14ac:dyDescent="0.25">
      <c r="C1582">
        <v>158.10000000000699</v>
      </c>
    </row>
    <row r="1583" spans="3:3" x14ac:dyDescent="0.25">
      <c r="C1583">
        <v>158.20000000000701</v>
      </c>
    </row>
    <row r="1584" spans="3:3" x14ac:dyDescent="0.25">
      <c r="C1584">
        <v>158.300000000007</v>
      </c>
    </row>
    <row r="1585" spans="3:3" x14ac:dyDescent="0.25">
      <c r="C1585">
        <v>158.400000000007</v>
      </c>
    </row>
    <row r="1586" spans="3:3" x14ac:dyDescent="0.25">
      <c r="C1586">
        <v>158.50000000000699</v>
      </c>
    </row>
    <row r="1587" spans="3:3" x14ac:dyDescent="0.25">
      <c r="C1587">
        <v>158.60000000000699</v>
      </c>
    </row>
    <row r="1588" spans="3:3" x14ac:dyDescent="0.25">
      <c r="C1588">
        <v>158.70000000000701</v>
      </c>
    </row>
    <row r="1589" spans="3:3" x14ac:dyDescent="0.25">
      <c r="C1589">
        <v>158.800000000007</v>
      </c>
    </row>
    <row r="1590" spans="3:3" x14ac:dyDescent="0.25">
      <c r="C1590">
        <v>158.900000000007</v>
      </c>
    </row>
    <row r="1591" spans="3:3" x14ac:dyDescent="0.25">
      <c r="C1591">
        <v>159.00000000000699</v>
      </c>
    </row>
    <row r="1592" spans="3:3" x14ac:dyDescent="0.25">
      <c r="C1592">
        <v>159.10000000000699</v>
      </c>
    </row>
    <row r="1593" spans="3:3" x14ac:dyDescent="0.25">
      <c r="C1593">
        <v>159.20000000000701</v>
      </c>
    </row>
    <row r="1594" spans="3:3" x14ac:dyDescent="0.25">
      <c r="C1594">
        <v>159.300000000007</v>
      </c>
    </row>
    <row r="1595" spans="3:3" x14ac:dyDescent="0.25">
      <c r="C1595">
        <v>159.400000000007</v>
      </c>
    </row>
    <row r="1596" spans="3:3" x14ac:dyDescent="0.25">
      <c r="C1596">
        <v>159.50000000000699</v>
      </c>
    </row>
    <row r="1597" spans="3:3" x14ac:dyDescent="0.25">
      <c r="C1597">
        <v>159.60000000000699</v>
      </c>
    </row>
    <row r="1598" spans="3:3" x14ac:dyDescent="0.25">
      <c r="C1598">
        <v>159.70000000000701</v>
      </c>
    </row>
    <row r="1599" spans="3:3" x14ac:dyDescent="0.25">
      <c r="C1599">
        <v>159.800000000007</v>
      </c>
    </row>
    <row r="1600" spans="3:3" x14ac:dyDescent="0.25">
      <c r="C1600">
        <v>159.900000000007</v>
      </c>
    </row>
    <row r="1601" spans="3:3" x14ac:dyDescent="0.25">
      <c r="C1601">
        <v>160.00000000000699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3AA0-FD68-4B6A-9FDA-844587BB6628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May26</v>
      </c>
      <c r="S4"/>
      <c r="T4"/>
    </row>
    <row r="5" spans="1:20" x14ac:dyDescent="0.25">
      <c r="A5" s="45" t="s">
        <v>4</v>
      </c>
      <c r="B5" s="151" t="s">
        <v>74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32" priority="1">
      <formula>AND(I15&lt;&gt;"",J15="")</formula>
    </cfRule>
  </conditionalFormatting>
  <conditionalFormatting sqref="Q17">
    <cfRule type="containsText" dxfId="131" priority="2" operator="containsText" text="Please">
      <formula>NOT(ISERROR(SEARCH("Please",Q17)))</formula>
    </cfRule>
  </conditionalFormatting>
  <conditionalFormatting sqref="Y10">
    <cfRule type="cellIs" dxfId="130" priority="3" operator="greaterThan">
      <formula>80</formula>
    </cfRule>
  </conditionalFormatting>
  <dataValidations count="3">
    <dataValidation type="list" allowBlank="1" showInputMessage="1" showErrorMessage="1" sqref="I15:I1000" xr:uid="{596AD20C-8DE8-4A31-BA6A-119232A49816}">
      <formula1>IF(J15="",Hours_Category, INDIRECT("FAKERANGE"))</formula1>
    </dataValidation>
    <dataValidation type="list" allowBlank="1" showInputMessage="1" showErrorMessage="1" sqref="J15:J1000" xr:uid="{D1F576E2-6023-4BCB-8BD2-377D4886C663}">
      <formula1>INDIRECT(I15)</formula1>
    </dataValidation>
    <dataValidation type="list" allowBlank="1" showInputMessage="1" showErrorMessage="1" sqref="C1:C8 C12:C13" xr:uid="{5564FAE4-9AD0-47FB-965C-F9FE922E9794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75C292F-4E55-4FC9-85BF-0DA276C0C9A8}">
          <x14:formula1>
            <xm:f>Lists!$C$2:$C$1601</xm:f>
          </x14:formula1>
          <xm:sqref>H15:H1000</xm:sqref>
        </x14:dataValidation>
        <x14:dataValidation type="list" allowBlank="1" showInputMessage="1" showErrorMessage="1" xr:uid="{D4C2E859-B294-47B7-925F-74681369C428}">
          <x14:formula1>
            <xm:f>Lists!$B$2:$B$4</xm:f>
          </x14:formula1>
          <xm:sqref>G15:G1000</xm:sqref>
        </x14:dataValidation>
        <x14:dataValidation type="list" allowBlank="1" showInputMessage="1" showErrorMessage="1" xr:uid="{1EC483C6-B769-4E80-956A-F5D0C106638C}">
          <x14:formula1>
            <xm:f>Lists!$A$2:$A$11</xm:f>
          </x14:formula1>
          <xm:sqref>C15:C1000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A905-6754-4193-87B8-523E8D33452A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Jun26</v>
      </c>
      <c r="S4"/>
      <c r="T4"/>
    </row>
    <row r="5" spans="1:20" x14ac:dyDescent="0.25">
      <c r="A5" s="45" t="s">
        <v>4</v>
      </c>
      <c r="B5" s="151" t="s">
        <v>101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29" priority="1">
      <formula>AND(I15&lt;&gt;"",J15="")</formula>
    </cfRule>
  </conditionalFormatting>
  <conditionalFormatting sqref="Q17">
    <cfRule type="containsText" dxfId="128" priority="2" operator="containsText" text="Please">
      <formula>NOT(ISERROR(SEARCH("Please",Q17)))</formula>
    </cfRule>
  </conditionalFormatting>
  <conditionalFormatting sqref="Y10">
    <cfRule type="cellIs" dxfId="127" priority="3" operator="greaterThan">
      <formula>80</formula>
    </cfRule>
  </conditionalFormatting>
  <dataValidations count="3">
    <dataValidation type="list" allowBlank="1" showInputMessage="1" showErrorMessage="1" sqref="I15:I1000" xr:uid="{ABB5F380-4430-4F99-ACC1-321B587DBA81}">
      <formula1>IF(J15="",Hours_Category, INDIRECT("FAKERANGE"))</formula1>
    </dataValidation>
    <dataValidation type="list" allowBlank="1" showInputMessage="1" showErrorMessage="1" sqref="J15:J1000" xr:uid="{956284C7-3335-4328-ACD8-9C739126CD69}">
      <formula1>INDIRECT(I15)</formula1>
    </dataValidation>
    <dataValidation type="list" allowBlank="1" showInputMessage="1" showErrorMessage="1" sqref="C1:C8 C12:C13" xr:uid="{92514896-AD90-4C7A-953F-E4572815DD7F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509E6A9-0131-4CAC-861B-912C80E36BD4}">
          <x14:formula1>
            <xm:f>Lists!$C$2:$C$1601</xm:f>
          </x14:formula1>
          <xm:sqref>H15:H1000</xm:sqref>
        </x14:dataValidation>
        <x14:dataValidation type="list" allowBlank="1" showInputMessage="1" showErrorMessage="1" xr:uid="{9A0376EE-97E9-44FC-A2C0-34167E2F6F3D}">
          <x14:formula1>
            <xm:f>Lists!$B$2:$B$4</xm:f>
          </x14:formula1>
          <xm:sqref>G15:G1000</xm:sqref>
        </x14:dataValidation>
        <x14:dataValidation type="list" allowBlank="1" showInputMessage="1" showErrorMessage="1" xr:uid="{8C808CE7-781A-4400-A1DE-6A44D4C65E88}">
          <x14:formula1>
            <xm:f>Lists!$A$2:$A$11</xm:f>
          </x14:formula1>
          <xm:sqref>C15:C1000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C008-AE35-437B-A074-4BED0067B605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Jul26</v>
      </c>
      <c r="S4"/>
      <c r="T4"/>
    </row>
    <row r="5" spans="1:20" x14ac:dyDescent="0.25">
      <c r="A5" s="45" t="s">
        <v>4</v>
      </c>
      <c r="B5" s="151" t="s">
        <v>102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26" priority="1">
      <formula>AND(I15&lt;&gt;"",J15="")</formula>
    </cfRule>
  </conditionalFormatting>
  <conditionalFormatting sqref="Q17">
    <cfRule type="containsText" dxfId="125" priority="2" operator="containsText" text="Please">
      <formula>NOT(ISERROR(SEARCH("Please",Q17)))</formula>
    </cfRule>
  </conditionalFormatting>
  <conditionalFormatting sqref="Y10">
    <cfRule type="cellIs" dxfId="124" priority="3" operator="greaterThan">
      <formula>80</formula>
    </cfRule>
  </conditionalFormatting>
  <dataValidations count="3">
    <dataValidation type="list" allowBlank="1" showInputMessage="1" showErrorMessage="1" sqref="I15:I1000" xr:uid="{D63BDB99-8734-452E-922B-EDD27A84E062}">
      <formula1>IF(J15="",Hours_Category, INDIRECT("FAKERANGE"))</formula1>
    </dataValidation>
    <dataValidation type="list" allowBlank="1" showInputMessage="1" showErrorMessage="1" sqref="J15:J1000" xr:uid="{AF3C87C2-4EFE-4E18-BF58-B57C019000CA}">
      <formula1>INDIRECT(I15)</formula1>
    </dataValidation>
    <dataValidation type="list" allowBlank="1" showInputMessage="1" showErrorMessage="1" sqref="C1:C8 C12:C13" xr:uid="{C5EF9412-F169-4AE2-864E-46ADC21E79B8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0ECDD27-3207-480F-88F6-A7C40BB0F486}">
          <x14:formula1>
            <xm:f>Lists!$C$2:$C$1601</xm:f>
          </x14:formula1>
          <xm:sqref>H15:H1000</xm:sqref>
        </x14:dataValidation>
        <x14:dataValidation type="list" allowBlank="1" showInputMessage="1" showErrorMessage="1" xr:uid="{DF4D40AE-A685-4067-A985-C0BCDD5B73B5}">
          <x14:formula1>
            <xm:f>Lists!$B$2:$B$4</xm:f>
          </x14:formula1>
          <xm:sqref>G15:G1000</xm:sqref>
        </x14:dataValidation>
        <x14:dataValidation type="list" allowBlank="1" showInputMessage="1" showErrorMessage="1" xr:uid="{31BE4B17-68A2-40E8-BFEE-4FC3FD91DCFC}">
          <x14:formula1>
            <xm:f>Lists!$A$2:$A$11</xm:f>
          </x14:formula1>
          <xm:sqref>C15:C1000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0924-3043-486E-AED3-4CEFE2590515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Aug26</v>
      </c>
      <c r="S4"/>
      <c r="T4"/>
    </row>
    <row r="5" spans="1:20" x14ac:dyDescent="0.25">
      <c r="A5" s="45" t="s">
        <v>4</v>
      </c>
      <c r="B5" s="151" t="s">
        <v>103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23" priority="1">
      <formula>AND(I15&lt;&gt;"",J15="")</formula>
    </cfRule>
  </conditionalFormatting>
  <conditionalFormatting sqref="Q17">
    <cfRule type="containsText" dxfId="122" priority="2" operator="containsText" text="Please">
      <formula>NOT(ISERROR(SEARCH("Please",Q17)))</formula>
    </cfRule>
  </conditionalFormatting>
  <conditionalFormatting sqref="Y10">
    <cfRule type="cellIs" dxfId="121" priority="3" operator="greaterThan">
      <formula>80</formula>
    </cfRule>
  </conditionalFormatting>
  <dataValidations count="3">
    <dataValidation type="list" allowBlank="1" showInputMessage="1" showErrorMessage="1" sqref="I15:I1000" xr:uid="{B5640EE4-9C6A-4325-A383-1A74C7468D92}">
      <formula1>IF(J15="",Hours_Category, INDIRECT("FAKERANGE"))</formula1>
    </dataValidation>
    <dataValidation type="list" allowBlank="1" showInputMessage="1" showErrorMessage="1" sqref="J15:J1000" xr:uid="{800B7BB8-8E76-4F55-8BFF-99086A8A2731}">
      <formula1>INDIRECT(I15)</formula1>
    </dataValidation>
    <dataValidation type="list" allowBlank="1" showInputMessage="1" showErrorMessage="1" sqref="C1:C8 C12:C13" xr:uid="{429AA718-F5AC-4DAB-B0E8-985B5CA88094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FF00588-B98F-4E69-8DFF-E5D65934DB84}">
          <x14:formula1>
            <xm:f>Lists!$C$2:$C$1601</xm:f>
          </x14:formula1>
          <xm:sqref>H15:H1000</xm:sqref>
        </x14:dataValidation>
        <x14:dataValidation type="list" allowBlank="1" showInputMessage="1" showErrorMessage="1" xr:uid="{AC102493-25B9-4B6E-B915-0FE2534A84EF}">
          <x14:formula1>
            <xm:f>Lists!$B$2:$B$4</xm:f>
          </x14:formula1>
          <xm:sqref>G15:G1000</xm:sqref>
        </x14:dataValidation>
        <x14:dataValidation type="list" allowBlank="1" showInputMessage="1" showErrorMessage="1" xr:uid="{B7C8418D-9C41-4125-9A9D-622C7244A2D6}">
          <x14:formula1>
            <xm:f>Lists!$A$2:$A$11</xm:f>
          </x14:formula1>
          <xm:sqref>C15:C1000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F464-8780-4F96-9CA2-CE775394B674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Sep26</v>
      </c>
      <c r="S4"/>
      <c r="T4"/>
    </row>
    <row r="5" spans="1:20" x14ac:dyDescent="0.25">
      <c r="A5" s="45" t="s">
        <v>4</v>
      </c>
      <c r="B5" s="151" t="s">
        <v>104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20" priority="1">
      <formula>AND(I15&lt;&gt;"",J15="")</formula>
    </cfRule>
  </conditionalFormatting>
  <conditionalFormatting sqref="Q17">
    <cfRule type="containsText" dxfId="119" priority="2" operator="containsText" text="Please">
      <formula>NOT(ISERROR(SEARCH("Please",Q17)))</formula>
    </cfRule>
  </conditionalFormatting>
  <conditionalFormatting sqref="Y10">
    <cfRule type="cellIs" dxfId="118" priority="3" operator="greaterThan">
      <formula>80</formula>
    </cfRule>
  </conditionalFormatting>
  <dataValidations count="3">
    <dataValidation type="list" allowBlank="1" showInputMessage="1" showErrorMessage="1" sqref="C1:C8 C12:C13" xr:uid="{507BC787-3B24-421E-9AF1-33DCAA8669E1}">
      <formula1>"Multnomah"</formula1>
    </dataValidation>
    <dataValidation type="list" allowBlank="1" showInputMessage="1" showErrorMessage="1" sqref="J15:J1000" xr:uid="{6C082E95-F20C-4AFA-AB48-78672B0F0988}">
      <formula1>INDIRECT(I15)</formula1>
    </dataValidation>
    <dataValidation type="list" allowBlank="1" showInputMessage="1" showErrorMessage="1" sqref="I15:I1000" xr:uid="{B7953D19-D4CF-4E87-811B-7038EFEDE479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62A9FFF-2FE0-42A8-A773-70B3FEB5ABAC}">
          <x14:formula1>
            <xm:f>Lists!$A$2:$A$11</xm:f>
          </x14:formula1>
          <xm:sqref>C15:C1000</xm:sqref>
        </x14:dataValidation>
        <x14:dataValidation type="list" allowBlank="1" showInputMessage="1" showErrorMessage="1" xr:uid="{AD589FB3-6691-478B-B5A4-4EEAA7C09FB2}">
          <x14:formula1>
            <xm:f>Lists!$B$2:$B$4</xm:f>
          </x14:formula1>
          <xm:sqref>G15:G1000</xm:sqref>
        </x14:dataValidation>
        <x14:dataValidation type="list" allowBlank="1" showInputMessage="1" showErrorMessage="1" xr:uid="{B40587D2-A328-4D2F-83F7-54EF96B7D03F}">
          <x14:formula1>
            <xm:f>Lists!$C$2:$C$1601</xm:f>
          </x14:formula1>
          <xm:sqref>H15:H1000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072C-6D3F-41BF-9D89-8FD5E53F20E5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Oct26</v>
      </c>
      <c r="S4"/>
      <c r="T4"/>
    </row>
    <row r="5" spans="1:20" x14ac:dyDescent="0.25">
      <c r="A5" s="45" t="s">
        <v>4</v>
      </c>
      <c r="B5" s="151" t="s">
        <v>105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17" priority="1">
      <formula>AND(I15&lt;&gt;"",J15="")</formula>
    </cfRule>
  </conditionalFormatting>
  <conditionalFormatting sqref="Q17">
    <cfRule type="containsText" dxfId="116" priority="2" operator="containsText" text="Please">
      <formula>NOT(ISERROR(SEARCH("Please",Q17)))</formula>
    </cfRule>
  </conditionalFormatting>
  <conditionalFormatting sqref="Y10">
    <cfRule type="cellIs" dxfId="115" priority="3" operator="greaterThan">
      <formula>80</formula>
    </cfRule>
  </conditionalFormatting>
  <dataValidations count="3">
    <dataValidation type="list" allowBlank="1" showInputMessage="1" showErrorMessage="1" sqref="C1:C8 C12:C13" xr:uid="{2A96783A-E910-47BD-B630-9626C38C2213}">
      <formula1>"Multnomah"</formula1>
    </dataValidation>
    <dataValidation type="list" allowBlank="1" showInputMessage="1" showErrorMessage="1" sqref="J15:J1000" xr:uid="{51C31708-673D-479C-B901-2D46916AE908}">
      <formula1>INDIRECT(I15)</formula1>
    </dataValidation>
    <dataValidation type="list" allowBlank="1" showInputMessage="1" showErrorMessage="1" sqref="I15:I1000" xr:uid="{6DE89AC8-7930-4A5E-98AA-04323A7A2DE3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1C44AC-1BF9-45EF-8EE7-E9369078E296}">
          <x14:formula1>
            <xm:f>Lists!$A$2:$A$11</xm:f>
          </x14:formula1>
          <xm:sqref>C15:C1000</xm:sqref>
        </x14:dataValidation>
        <x14:dataValidation type="list" allowBlank="1" showInputMessage="1" showErrorMessage="1" xr:uid="{03B53D44-A7FA-4B2B-950C-99E23201D355}">
          <x14:formula1>
            <xm:f>Lists!$B$2:$B$4</xm:f>
          </x14:formula1>
          <xm:sqref>G15:G1000</xm:sqref>
        </x14:dataValidation>
        <x14:dataValidation type="list" allowBlank="1" showInputMessage="1" showErrorMessage="1" xr:uid="{4E18F96F-BF62-4C53-B290-607DC886DA0F}">
          <x14:formula1>
            <xm:f>Lists!$C$2:$C$1601</xm:f>
          </x14:formula1>
          <xm:sqref>H15:H1000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3580-F97A-4A08-A76C-54AACDEDDC24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Nov26</v>
      </c>
      <c r="S4"/>
      <c r="T4"/>
    </row>
    <row r="5" spans="1:20" x14ac:dyDescent="0.25">
      <c r="A5" s="45" t="s">
        <v>4</v>
      </c>
      <c r="B5" s="151" t="s">
        <v>106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14" priority="1">
      <formula>AND(I15&lt;&gt;"",J15="")</formula>
    </cfRule>
  </conditionalFormatting>
  <conditionalFormatting sqref="Q17">
    <cfRule type="containsText" dxfId="113" priority="2" operator="containsText" text="Please">
      <formula>NOT(ISERROR(SEARCH("Please",Q17)))</formula>
    </cfRule>
  </conditionalFormatting>
  <conditionalFormatting sqref="Y10">
    <cfRule type="cellIs" dxfId="112" priority="3" operator="greaterThan">
      <formula>80</formula>
    </cfRule>
  </conditionalFormatting>
  <dataValidations count="3">
    <dataValidation type="list" allowBlank="1" showInputMessage="1" showErrorMessage="1" sqref="C1:C8 C12:C13" xr:uid="{2CAE17CA-AB6F-488C-A935-744BEB86E0A5}">
      <formula1>"Multnomah"</formula1>
    </dataValidation>
    <dataValidation type="list" allowBlank="1" showInputMessage="1" showErrorMessage="1" sqref="J15:J1000" xr:uid="{9218C58F-EB87-43E2-AA00-8B8080E9AEBF}">
      <formula1>INDIRECT(I15)</formula1>
    </dataValidation>
    <dataValidation type="list" allowBlank="1" showInputMessage="1" showErrorMessage="1" sqref="I15:I1000" xr:uid="{6766F8CA-D927-4C79-B640-CBEEE596069A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DDAD32D-7CD8-4AD0-86FC-9C010E765FB9}">
          <x14:formula1>
            <xm:f>Lists!$A$2:$A$11</xm:f>
          </x14:formula1>
          <xm:sqref>C15:C1000</xm:sqref>
        </x14:dataValidation>
        <x14:dataValidation type="list" allowBlank="1" showInputMessage="1" showErrorMessage="1" xr:uid="{E20966C7-91B2-4A50-BE40-C87D636C1766}">
          <x14:formula1>
            <xm:f>Lists!$B$2:$B$4</xm:f>
          </x14:formula1>
          <xm:sqref>G15:G1000</xm:sqref>
        </x14:dataValidation>
        <x14:dataValidation type="list" allowBlank="1" showInputMessage="1" showErrorMessage="1" xr:uid="{6034D7C3-416D-41DE-9CE3-E65E76BDE59F}">
          <x14:formula1>
            <xm:f>Lists!$C$2:$C$1601</xm:f>
          </x14:formula1>
          <xm:sqref>H15:H1000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7086-67A9-49E7-AACD-53291D7FD856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Dec26</v>
      </c>
      <c r="S4"/>
      <c r="T4"/>
    </row>
    <row r="5" spans="1:20" x14ac:dyDescent="0.25">
      <c r="A5" s="45" t="s">
        <v>4</v>
      </c>
      <c r="B5" s="151" t="s">
        <v>107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11" priority="1">
      <formula>AND(I15&lt;&gt;"",J15="")</formula>
    </cfRule>
  </conditionalFormatting>
  <conditionalFormatting sqref="Q17">
    <cfRule type="containsText" dxfId="110" priority="2" operator="containsText" text="Please">
      <formula>NOT(ISERROR(SEARCH("Please",Q17)))</formula>
    </cfRule>
  </conditionalFormatting>
  <conditionalFormatting sqref="Y10">
    <cfRule type="cellIs" dxfId="109" priority="3" operator="greaterThan">
      <formula>80</formula>
    </cfRule>
  </conditionalFormatting>
  <dataValidations count="3">
    <dataValidation type="list" allowBlank="1" showInputMessage="1" showErrorMessage="1" sqref="C1:C8 C12:C13" xr:uid="{99C1D428-2D9E-44E5-A5C4-1CA233B315ED}">
      <formula1>"Multnomah"</formula1>
    </dataValidation>
    <dataValidation type="list" allowBlank="1" showInputMessage="1" showErrorMessage="1" sqref="J15:J1000" xr:uid="{37935A94-CE0F-41FF-95A5-E955E933E951}">
      <formula1>INDIRECT(I15)</formula1>
    </dataValidation>
    <dataValidation type="list" allowBlank="1" showInputMessage="1" showErrorMessage="1" sqref="I15:I1000" xr:uid="{B022BDDE-1F96-44E2-8BEC-CAC3828CE2AD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E88B2C3-32F3-49FA-848D-463A8F19C936}">
          <x14:formula1>
            <xm:f>Lists!$A$2:$A$11</xm:f>
          </x14:formula1>
          <xm:sqref>C15:C1000</xm:sqref>
        </x14:dataValidation>
        <x14:dataValidation type="list" allowBlank="1" showInputMessage="1" showErrorMessage="1" xr:uid="{216C3FAF-DDA8-46C4-9BDC-285A1C28DC86}">
          <x14:formula1>
            <xm:f>Lists!$B$2:$B$4</xm:f>
          </x14:formula1>
          <xm:sqref>G15:G1000</xm:sqref>
        </x14:dataValidation>
        <x14:dataValidation type="list" allowBlank="1" showInputMessage="1" showErrorMessage="1" xr:uid="{E561031F-00BB-45BF-954E-EE4F51E336E9}">
          <x14:formula1>
            <xm:f>Lists!$C$2:$C$1601</xm:f>
          </x14:formula1>
          <xm:sqref>H15:H1000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CD34-6CAA-42F9-A64E-E7C26F5212B2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Jan27</v>
      </c>
      <c r="S4"/>
      <c r="T4"/>
    </row>
    <row r="5" spans="1:20" x14ac:dyDescent="0.25">
      <c r="A5" s="45" t="s">
        <v>4</v>
      </c>
      <c r="B5" s="151" t="s">
        <v>71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08" priority="1">
      <formula>AND(I15&lt;&gt;"",J15="")</formula>
    </cfRule>
  </conditionalFormatting>
  <conditionalFormatting sqref="Q17">
    <cfRule type="containsText" dxfId="107" priority="2" operator="containsText" text="Please">
      <formula>NOT(ISERROR(SEARCH("Please",Q17)))</formula>
    </cfRule>
  </conditionalFormatting>
  <conditionalFormatting sqref="Y10">
    <cfRule type="cellIs" dxfId="106" priority="3" operator="greaterThan">
      <formula>80</formula>
    </cfRule>
  </conditionalFormatting>
  <dataValidations count="3">
    <dataValidation type="list" allowBlank="1" showInputMessage="1" showErrorMessage="1" sqref="I15:I1000" xr:uid="{54696E03-3544-41CD-AB57-C38E11AD80BD}">
      <formula1>IF(J15="",Hours_Category, INDIRECT("FAKERANGE"))</formula1>
    </dataValidation>
    <dataValidation type="list" allowBlank="1" showInputMessage="1" showErrorMessage="1" sqref="J15:J1000" xr:uid="{5DD2B0CD-F46C-4A65-BD82-CEE9D17A267F}">
      <formula1>INDIRECT(I15)</formula1>
    </dataValidation>
    <dataValidation type="list" allowBlank="1" showInputMessage="1" showErrorMessage="1" sqref="C1:C8 C12:C13" xr:uid="{8F6D62AA-EC28-4DA7-8355-01837F65E5C0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38A34BA-801F-454B-8948-37E6B698D7A7}">
          <x14:formula1>
            <xm:f>Lists!$C$2:$C$1601</xm:f>
          </x14:formula1>
          <xm:sqref>H15:H1000</xm:sqref>
        </x14:dataValidation>
        <x14:dataValidation type="list" allowBlank="1" showInputMessage="1" showErrorMessage="1" xr:uid="{4B42EA98-B734-4403-8821-908AE0F5AC0E}">
          <x14:formula1>
            <xm:f>Lists!$B$2:$B$4</xm:f>
          </x14:formula1>
          <xm:sqref>G15:G1000</xm:sqref>
        </x14:dataValidation>
        <x14:dataValidation type="list" allowBlank="1" showInputMessage="1" showErrorMessage="1" xr:uid="{10C00C23-DC7C-4C1B-AC0D-4A9373761328}">
          <x14:formula1>
            <xm:f>Lists!$A$2:$A$11</xm:f>
          </x14:formula1>
          <xm:sqref>C15:C1000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B654-B2CF-4107-83CF-90FF32175735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Feb27</v>
      </c>
      <c r="S4"/>
      <c r="T4"/>
    </row>
    <row r="5" spans="1:20" x14ac:dyDescent="0.25">
      <c r="A5" s="45" t="s">
        <v>4</v>
      </c>
      <c r="B5" s="151" t="s">
        <v>72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05" priority="1">
      <formula>AND(I15&lt;&gt;"",J15="")</formula>
    </cfRule>
  </conditionalFormatting>
  <conditionalFormatting sqref="Q17">
    <cfRule type="containsText" dxfId="104" priority="2" operator="containsText" text="Please">
      <formula>NOT(ISERROR(SEARCH("Please",Q17)))</formula>
    </cfRule>
  </conditionalFormatting>
  <conditionalFormatting sqref="Y10">
    <cfRule type="cellIs" dxfId="103" priority="3" operator="greaterThan">
      <formula>80</formula>
    </cfRule>
  </conditionalFormatting>
  <dataValidations count="3">
    <dataValidation type="list" allowBlank="1" showInputMessage="1" showErrorMessage="1" sqref="C1:C8 C12:C13" xr:uid="{3C99AFDE-B1C8-43D5-A13B-A2788652DD4F}">
      <formula1>"Multnomah"</formula1>
    </dataValidation>
    <dataValidation type="list" allowBlank="1" showInputMessage="1" showErrorMessage="1" sqref="J15:J1000" xr:uid="{19994591-25CB-4471-8A1C-9CCDDF6C4EE0}">
      <formula1>INDIRECT(I15)</formula1>
    </dataValidation>
    <dataValidation type="list" allowBlank="1" showInputMessage="1" showErrorMessage="1" sqref="I15:I1000" xr:uid="{80766621-3647-4C30-AFA2-67DC52475576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F3D8A40-F1E7-43F9-B643-450410017EFD}">
          <x14:formula1>
            <xm:f>Lists!$A$2:$A$11</xm:f>
          </x14:formula1>
          <xm:sqref>C15:C1000</xm:sqref>
        </x14:dataValidation>
        <x14:dataValidation type="list" allowBlank="1" showInputMessage="1" showErrorMessage="1" xr:uid="{EA81B705-DA66-4025-ADB3-CB055D58AF9B}">
          <x14:formula1>
            <xm:f>Lists!$B$2:$B$4</xm:f>
          </x14:formula1>
          <xm:sqref>G15:G1000</xm:sqref>
        </x14:dataValidation>
        <x14:dataValidation type="list" allowBlank="1" showInputMessage="1" showErrorMessage="1" xr:uid="{D7FDC2DD-72F1-40A4-AFBC-0B45C38B6B5B}">
          <x14:formula1>
            <xm:f>Lists!$C$2:$C$1601</xm:f>
          </x14:formula1>
          <xm:sqref>H15:H1000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7" tint="0.39997558519241921"/>
  </sheetPr>
  <dimension ref="C4:E20"/>
  <sheetViews>
    <sheetView tabSelected="1" zoomScale="80" zoomScaleNormal="80" workbookViewId="0">
      <selection activeCell="D6" sqref="D6"/>
    </sheetView>
  </sheetViews>
  <sheetFormatPr defaultRowHeight="15" x14ac:dyDescent="0.25"/>
  <cols>
    <col min="3" max="3" width="41.140625" customWidth="1"/>
    <col min="4" max="4" width="48.140625" customWidth="1"/>
    <col min="5" max="5" width="47.42578125" bestFit="1" customWidth="1"/>
  </cols>
  <sheetData>
    <row r="4" spans="3:5" ht="15.75" thickBot="1" x14ac:dyDescent="0.3">
      <c r="C4" s="104" t="s">
        <v>76</v>
      </c>
    </row>
    <row r="6" spans="3:5" x14ac:dyDescent="0.25">
      <c r="C6" s="11" t="s">
        <v>153</v>
      </c>
      <c r="D6" s="30"/>
      <c r="E6" t="s">
        <v>250</v>
      </c>
    </row>
    <row r="7" spans="3:5" x14ac:dyDescent="0.25">
      <c r="C7" s="11" t="s">
        <v>154</v>
      </c>
      <c r="D7" s="131"/>
      <c r="E7" t="s">
        <v>250</v>
      </c>
    </row>
    <row r="8" spans="3:5" x14ac:dyDescent="0.25">
      <c r="C8" s="11" t="s">
        <v>77</v>
      </c>
      <c r="D8" s="130"/>
      <c r="E8" t="s">
        <v>250</v>
      </c>
    </row>
    <row r="9" spans="3:5" x14ac:dyDescent="0.25">
      <c r="C9" s="11" t="s">
        <v>155</v>
      </c>
      <c r="D9" s="132"/>
      <c r="E9" t="s">
        <v>250</v>
      </c>
    </row>
    <row r="10" spans="3:5" x14ac:dyDescent="0.25">
      <c r="C10" s="11" t="s">
        <v>156</v>
      </c>
      <c r="D10" s="133"/>
      <c r="E10" t="s">
        <v>250</v>
      </c>
    </row>
    <row r="13" spans="3:5" ht="15.75" thickBot="1" x14ac:dyDescent="0.3">
      <c r="C13" s="105" t="s">
        <v>116</v>
      </c>
    </row>
    <row r="15" spans="3:5" x14ac:dyDescent="0.25">
      <c r="C15" s="81" t="s">
        <v>117</v>
      </c>
      <c r="D15" s="9" t="s">
        <v>185</v>
      </c>
    </row>
    <row r="16" spans="3:5" x14ac:dyDescent="0.25">
      <c r="C16" s="81" t="s">
        <v>78</v>
      </c>
      <c r="D16" s="106">
        <v>0.72499999999999998</v>
      </c>
      <c r="E16" t="s">
        <v>251</v>
      </c>
    </row>
    <row r="18" spans="3:5" x14ac:dyDescent="0.25">
      <c r="C18" s="81" t="s">
        <v>83</v>
      </c>
      <c r="D18" s="107">
        <v>51.27</v>
      </c>
    </row>
    <row r="19" spans="3:5" x14ac:dyDescent="0.25">
      <c r="C19" s="81" t="s">
        <v>90</v>
      </c>
      <c r="D19" s="9">
        <v>160</v>
      </c>
      <c r="E19" t="s">
        <v>93</v>
      </c>
    </row>
    <row r="20" spans="3:5" x14ac:dyDescent="0.25">
      <c r="C20" s="81" t="s">
        <v>115</v>
      </c>
      <c r="D20" s="9">
        <f>IF(D19&gt;40,2,1)</f>
        <v>2</v>
      </c>
      <c r="E20" t="s">
        <v>92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A3EB-4714-49D1-8732-931D5F8E2B10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Mar27</v>
      </c>
      <c r="S4"/>
      <c r="T4"/>
    </row>
    <row r="5" spans="1:20" x14ac:dyDescent="0.25">
      <c r="A5" s="45" t="s">
        <v>4</v>
      </c>
      <c r="B5" s="151" t="s">
        <v>73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02" priority="1">
      <formula>AND(I15&lt;&gt;"",J15="")</formula>
    </cfRule>
  </conditionalFormatting>
  <conditionalFormatting sqref="Q17">
    <cfRule type="containsText" dxfId="101" priority="2" operator="containsText" text="Please">
      <formula>NOT(ISERROR(SEARCH("Please",Q17)))</formula>
    </cfRule>
  </conditionalFormatting>
  <conditionalFormatting sqref="Y10">
    <cfRule type="cellIs" dxfId="100" priority="3" operator="greaterThan">
      <formula>80</formula>
    </cfRule>
  </conditionalFormatting>
  <dataValidations count="3">
    <dataValidation type="list" allowBlank="1" showInputMessage="1" showErrorMessage="1" sqref="C1:C8 C12:C13" xr:uid="{BDB7C859-E9FC-4DAE-A769-939B6B69624A}">
      <formula1>"Multnomah"</formula1>
    </dataValidation>
    <dataValidation type="list" allowBlank="1" showInputMessage="1" showErrorMessage="1" sqref="J15:J1000" xr:uid="{E718A7C0-2030-4348-B2F4-922C313672F2}">
      <formula1>INDIRECT(I15)</formula1>
    </dataValidation>
    <dataValidation type="list" allowBlank="1" showInputMessage="1" showErrorMessage="1" sqref="I15:I1000" xr:uid="{949B2C96-A26A-4593-A8B5-B40CEF4FA9B1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810E1B-7559-4B9A-B604-F6E3195D85E3}">
          <x14:formula1>
            <xm:f>Lists!$A$2:$A$11</xm:f>
          </x14:formula1>
          <xm:sqref>C15:C1000</xm:sqref>
        </x14:dataValidation>
        <x14:dataValidation type="list" allowBlank="1" showInputMessage="1" showErrorMessage="1" xr:uid="{D7850A42-3B0E-4ED0-B994-6BEDDFF861A9}">
          <x14:formula1>
            <xm:f>Lists!$B$2:$B$4</xm:f>
          </x14:formula1>
          <xm:sqref>G15:G1000</xm:sqref>
        </x14:dataValidation>
        <x14:dataValidation type="list" allowBlank="1" showInputMessage="1" showErrorMessage="1" xr:uid="{41816CA8-3B45-46A9-B1C0-2AD834D5D774}">
          <x14:formula1>
            <xm:f>Lists!$C$2:$C$1601</xm:f>
          </x14:formula1>
          <xm:sqref>H15:H1000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BD77-3305-4D3C-BBE9-E3C4DF8E76DD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Apr27</v>
      </c>
      <c r="S4"/>
      <c r="T4"/>
    </row>
    <row r="5" spans="1:20" x14ac:dyDescent="0.25">
      <c r="A5" s="45" t="s">
        <v>4</v>
      </c>
      <c r="B5" s="151" t="s">
        <v>100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99" priority="1">
      <formula>AND(I15&lt;&gt;"",J15="")</formula>
    </cfRule>
  </conditionalFormatting>
  <conditionalFormatting sqref="Q17">
    <cfRule type="containsText" dxfId="98" priority="2" operator="containsText" text="Please">
      <formula>NOT(ISERROR(SEARCH("Please",Q17)))</formula>
    </cfRule>
  </conditionalFormatting>
  <conditionalFormatting sqref="Y10">
    <cfRule type="cellIs" dxfId="97" priority="3" operator="greaterThan">
      <formula>80</formula>
    </cfRule>
  </conditionalFormatting>
  <dataValidations count="3">
    <dataValidation type="list" allowBlank="1" showInputMessage="1" showErrorMessage="1" sqref="C1:C8 C12:C13" xr:uid="{074B9221-5B0F-4408-9D97-9A1216299A43}">
      <formula1>"Multnomah"</formula1>
    </dataValidation>
    <dataValidation type="list" allowBlank="1" showInputMessage="1" showErrorMessage="1" sqref="J15:J1000" xr:uid="{BE0F7A4C-9F18-4A95-A7DD-D8F46604BAEC}">
      <formula1>INDIRECT(I15)</formula1>
    </dataValidation>
    <dataValidation type="list" allowBlank="1" showInputMessage="1" showErrorMessage="1" sqref="I15:I1000" xr:uid="{07D52BED-D8D0-4128-BE1C-69801353EE59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F354E75-3079-4EF2-BF19-ACE6D9AA9F74}">
          <x14:formula1>
            <xm:f>Lists!$A$2:$A$11</xm:f>
          </x14:formula1>
          <xm:sqref>C15:C1000</xm:sqref>
        </x14:dataValidation>
        <x14:dataValidation type="list" allowBlank="1" showInputMessage="1" showErrorMessage="1" xr:uid="{F45B4B7B-7E7E-4BAE-8D53-F1A2A7C87C80}">
          <x14:formula1>
            <xm:f>Lists!$B$2:$B$4</xm:f>
          </x14:formula1>
          <xm:sqref>G15:G1000</xm:sqref>
        </x14:dataValidation>
        <x14:dataValidation type="list" allowBlank="1" showInputMessage="1" showErrorMessage="1" xr:uid="{52D369B5-6668-45AE-8ABB-1FC6DA2B8529}">
          <x14:formula1>
            <xm:f>Lists!$C$2:$C$1601</xm:f>
          </x14:formula1>
          <xm:sqref>H15:H1000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F3AA-586D-4C40-97AE-0B0798610826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May27</v>
      </c>
      <c r="S4"/>
      <c r="T4"/>
    </row>
    <row r="5" spans="1:20" x14ac:dyDescent="0.25">
      <c r="A5" s="45" t="s">
        <v>4</v>
      </c>
      <c r="B5" s="151" t="s">
        <v>74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96" priority="1">
      <formula>AND(I15&lt;&gt;"",J15="")</formula>
    </cfRule>
  </conditionalFormatting>
  <conditionalFormatting sqref="Q17">
    <cfRule type="containsText" dxfId="95" priority="2" operator="containsText" text="Please">
      <formula>NOT(ISERROR(SEARCH("Please",Q17)))</formula>
    </cfRule>
  </conditionalFormatting>
  <conditionalFormatting sqref="Y10">
    <cfRule type="cellIs" dxfId="94" priority="3" operator="greaterThan">
      <formula>80</formula>
    </cfRule>
  </conditionalFormatting>
  <dataValidations count="3">
    <dataValidation type="list" allowBlank="1" showInputMessage="1" showErrorMessage="1" sqref="C1:C8 C12:C13" xr:uid="{2AEBD67D-7F77-442F-9A2F-6B5BA05393AB}">
      <formula1>"Multnomah"</formula1>
    </dataValidation>
    <dataValidation type="list" allowBlank="1" showInputMessage="1" showErrorMessage="1" sqref="J15:J1000" xr:uid="{267A53A5-8002-46D4-BB96-4090650F27C3}">
      <formula1>INDIRECT(I15)</formula1>
    </dataValidation>
    <dataValidation type="list" allowBlank="1" showInputMessage="1" showErrorMessage="1" sqref="I15:I1000" xr:uid="{2E074604-EEA6-492B-AE1B-7D3D39D5D54E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7DA6ADE-7A36-40DE-8A4C-8A2B129AD4EB}">
          <x14:formula1>
            <xm:f>Lists!$A$2:$A$11</xm:f>
          </x14:formula1>
          <xm:sqref>C15:C1000</xm:sqref>
        </x14:dataValidation>
        <x14:dataValidation type="list" allowBlank="1" showInputMessage="1" showErrorMessage="1" xr:uid="{CFDAEE41-3602-420B-950C-D630F0DA16C0}">
          <x14:formula1>
            <xm:f>Lists!$B$2:$B$4</xm:f>
          </x14:formula1>
          <xm:sqref>G15:G1000</xm:sqref>
        </x14:dataValidation>
        <x14:dataValidation type="list" allowBlank="1" showInputMessage="1" showErrorMessage="1" xr:uid="{7D590A2F-D564-49DF-9DAE-59EBE6857F94}">
          <x14:formula1>
            <xm:f>Lists!$C$2:$C$1601</xm:f>
          </x14:formula1>
          <xm:sqref>H15:H1000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8E9B-980A-4A53-9867-910A456B6766}">
  <sheetPr>
    <tabColor theme="3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L11" sqref="L11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Jun27</v>
      </c>
      <c r="S4"/>
      <c r="T4"/>
    </row>
    <row r="5" spans="1:20" x14ac:dyDescent="0.25">
      <c r="A5" s="45" t="s">
        <v>4</v>
      </c>
      <c r="B5" s="151" t="s">
        <v>101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2027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93" priority="1">
      <formula>AND(I15&lt;&gt;"",J15="")</formula>
    </cfRule>
  </conditionalFormatting>
  <conditionalFormatting sqref="Q17">
    <cfRule type="containsText" dxfId="92" priority="2" operator="containsText" text="Please">
      <formula>NOT(ISERROR(SEARCH("Please",Q17)))</formula>
    </cfRule>
  </conditionalFormatting>
  <conditionalFormatting sqref="Y10">
    <cfRule type="cellIs" dxfId="91" priority="3" operator="greaterThan">
      <formula>80</formula>
    </cfRule>
  </conditionalFormatting>
  <dataValidations count="3">
    <dataValidation type="list" allowBlank="1" showInputMessage="1" showErrorMessage="1" sqref="C1:C8 C12:C13" xr:uid="{68A7FD3C-CB7A-4DF8-843D-B32AA48C7652}">
      <formula1>"Multnomah"</formula1>
    </dataValidation>
    <dataValidation type="list" allowBlank="1" showInputMessage="1" showErrorMessage="1" sqref="J15:J1000" xr:uid="{E05B1AD5-3BB7-45A0-A7C4-AEFB15767C1B}">
      <formula1>INDIRECT(I15)</formula1>
    </dataValidation>
    <dataValidation type="list" allowBlank="1" showInputMessage="1" showErrorMessage="1" sqref="I15:I1000" xr:uid="{471C0A06-66A8-4CCE-9BEF-AC155C3DDEF5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9A909-180B-47A3-A87F-5AEF37BDCCD2}">
          <x14:formula1>
            <xm:f>Lists!$A$2:$A$11</xm:f>
          </x14:formula1>
          <xm:sqref>C15:C1000</xm:sqref>
        </x14:dataValidation>
        <x14:dataValidation type="list" allowBlank="1" showInputMessage="1" showErrorMessage="1" xr:uid="{767BC7BD-060F-4971-85B6-C9BA80C27A89}">
          <x14:formula1>
            <xm:f>Lists!$B$2:$B$4</xm:f>
          </x14:formula1>
          <xm:sqref>G15:G1000</xm:sqref>
        </x14:dataValidation>
        <x14:dataValidation type="list" allowBlank="1" showInputMessage="1" showErrorMessage="1" xr:uid="{F37C5F65-7961-49F5-BFAB-25A23BE04996}">
          <x14:formula1>
            <xm:f>Lists!$C$2:$C$1601</xm:f>
          </x14:formula1>
          <xm:sqref>H15:H1000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rgb="FFFFC000"/>
  </sheetPr>
  <dimension ref="C4:O73"/>
  <sheetViews>
    <sheetView topLeftCell="C1" workbookViewId="0">
      <selection activeCell="C7" sqref="C7"/>
    </sheetView>
  </sheetViews>
  <sheetFormatPr defaultRowHeight="15" x14ac:dyDescent="0.25"/>
  <cols>
    <col min="3" max="3" width="14" bestFit="1" customWidth="1"/>
    <col min="4" max="4" width="10" customWidth="1"/>
    <col min="5" max="5" width="13.85546875" customWidth="1"/>
    <col min="6" max="6" width="15.85546875" customWidth="1"/>
    <col min="7" max="7" width="11.5703125" customWidth="1"/>
    <col min="9" max="9" width="15.140625" customWidth="1"/>
    <col min="13" max="13" width="15.42578125" customWidth="1"/>
    <col min="14" max="14" width="18" customWidth="1"/>
  </cols>
  <sheetData>
    <row r="4" spans="3:15" x14ac:dyDescent="0.25">
      <c r="C4" t="s">
        <v>86</v>
      </c>
      <c r="D4" s="10" t="str">
        <f>Information!D15</f>
        <v>2025-2027</v>
      </c>
      <c r="F4" t="s">
        <v>119</v>
      </c>
      <c r="G4" s="11" t="str">
        <f>Invoice!PaymentMonth</f>
        <v>Oct25</v>
      </c>
      <c r="H4" t="s">
        <v>120</v>
      </c>
      <c r="J4" s="11" t="str">
        <f>IF(OR(G4="Oct25",G4="Nov25",G4="Dec25"),"Q4 2025",IF(OR(G4="Jan26",G4="Feb26",G4="Mar26"),"Q1 2026",IF(OR(G4="Apr26",G4="May26",G4="Jun26"),"Q2 2026",IF(OR(G4="Jul26",G4="Aug26",G4="Sep26"),"Q3 2026",IF(OR(G4="OctQ4",G4="Nov26",G4="Dec26"),"Q4 2026",IF(OR(G4="Jan27",G4="Feb27",G4="Mar27"),"Q1 2027",IF(OR(G4="Apr27",G4="May27",G4="Jun27"),"Q2 2027")))))))</f>
        <v>Q4 2025</v>
      </c>
    </row>
    <row r="6" spans="3:15" x14ac:dyDescent="0.25">
      <c r="C6" s="12" t="s">
        <v>91</v>
      </c>
      <c r="D6" s="13"/>
      <c r="E6" s="13"/>
      <c r="F6" s="14" t="s">
        <v>146</v>
      </c>
      <c r="G6" s="13"/>
      <c r="H6" s="14" t="str">
        <f>CONCATENATE("PDH &lt;= " &amp; Information!$D$20)</f>
        <v>PDH &lt;= 2</v>
      </c>
      <c r="I6" s="14" t="str">
        <f>CONCATENATE("Total Hrs &lt;= ",Information!$D$19)</f>
        <v>Total Hrs &lt;= 160</v>
      </c>
      <c r="J6" s="15"/>
      <c r="M6" s="4" t="s">
        <v>94</v>
      </c>
      <c r="N6" s="4"/>
      <c r="O6" s="4"/>
    </row>
    <row r="7" spans="3:15" x14ac:dyDescent="0.25">
      <c r="C7" s="16" t="s">
        <v>4</v>
      </c>
      <c r="D7" s="17" t="s">
        <v>87</v>
      </c>
      <c r="E7" s="17" t="s">
        <v>88</v>
      </c>
      <c r="F7" s="17" t="s">
        <v>147</v>
      </c>
      <c r="G7" s="17"/>
      <c r="H7" s="17" t="s">
        <v>109</v>
      </c>
      <c r="I7" s="17" t="s">
        <v>89</v>
      </c>
      <c r="J7" s="18" t="s">
        <v>25</v>
      </c>
    </row>
    <row r="8" spans="3:15" x14ac:dyDescent="0.25">
      <c r="C8" s="9"/>
      <c r="D8" s="9"/>
      <c r="E8" s="9"/>
      <c r="F8" s="9"/>
      <c r="G8" s="9"/>
      <c r="H8" s="9"/>
      <c r="I8" s="9"/>
      <c r="J8" s="9"/>
      <c r="M8" s="19" t="s">
        <v>146</v>
      </c>
    </row>
    <row r="9" spans="3:15" x14ac:dyDescent="0.25">
      <c r="C9" s="116" t="s">
        <v>193</v>
      </c>
      <c r="D9" s="20">
        <f ca="1">INDIRECT(C9&amp;"!$G$10")</f>
        <v>0</v>
      </c>
      <c r="E9" s="20">
        <f ca="1">INDIRECT(C9 &amp; "!$H$10")</f>
        <v>0</v>
      </c>
      <c r="F9" s="20">
        <f ca="1">INDIRECT(C9 &amp; "!$I$10")</f>
        <v>0</v>
      </c>
      <c r="G9" s="20">
        <f ca="1">INDIRECT(C9 &amp; "!$J$10")</f>
        <v>0</v>
      </c>
      <c r="H9" s="20">
        <f ca="1">INDIRECT(C9 &amp; "!$K$10")</f>
        <v>0</v>
      </c>
      <c r="I9" s="20">
        <f ca="1">SUM(D9:H9)</f>
        <v>0</v>
      </c>
      <c r="J9" s="21">
        <f ca="1">INDIRECT(C9 &amp; "!$L$9")</f>
        <v>0</v>
      </c>
      <c r="M9" t="s">
        <v>149</v>
      </c>
    </row>
    <row r="10" spans="3:15" x14ac:dyDescent="0.25">
      <c r="C10" s="117" t="s">
        <v>194</v>
      </c>
      <c r="D10" s="9">
        <f ca="1">INDIRECT(C10&amp;"!$G$10")</f>
        <v>0</v>
      </c>
      <c r="E10" s="9">
        <f ca="1">INDIRECT(C10 &amp; "!$H$10")</f>
        <v>0</v>
      </c>
      <c r="F10" s="9">
        <f ca="1">INDIRECT(C10 &amp; "!$I$10")</f>
        <v>0</v>
      </c>
      <c r="G10" s="9">
        <f ca="1">INDIRECT(C10 &amp; "!$J$10")</f>
        <v>0</v>
      </c>
      <c r="H10" s="9">
        <f ca="1">INDIRECT(C10 &amp; "!$K$10")</f>
        <v>0</v>
      </c>
      <c r="I10" s="9">
        <f ca="1">SUM(D10:H10)</f>
        <v>0</v>
      </c>
      <c r="J10" s="22">
        <f ca="1">INDIRECT(C10 &amp; "!$L$9")</f>
        <v>0</v>
      </c>
      <c r="M10" t="s">
        <v>150</v>
      </c>
    </row>
    <row r="11" spans="3:15" x14ac:dyDescent="0.25">
      <c r="C11" s="118" t="s">
        <v>195</v>
      </c>
      <c r="D11" s="23">
        <f ca="1">INDIRECT(C11&amp;"!$G$10")</f>
        <v>0</v>
      </c>
      <c r="E11" s="23">
        <f ca="1">INDIRECT(C11 &amp; "!$H$10")</f>
        <v>0</v>
      </c>
      <c r="F11" s="23">
        <f ca="1">INDIRECT(C11 &amp; "!$I$10")</f>
        <v>0</v>
      </c>
      <c r="G11" s="23">
        <f ca="1">INDIRECT(C11 &amp; "!$J$10")</f>
        <v>0</v>
      </c>
      <c r="H11" s="23">
        <f ca="1">INDIRECT(C11 &amp; "!$K$10")</f>
        <v>0</v>
      </c>
      <c r="I11" s="23">
        <f ca="1">SUM(D11:H11)</f>
        <v>0</v>
      </c>
      <c r="J11" s="24">
        <f ca="1">INDIRECT(C11 &amp; "!$L$9")</f>
        <v>0</v>
      </c>
      <c r="N11" s="25" t="s">
        <v>151</v>
      </c>
    </row>
    <row r="12" spans="3:15" x14ac:dyDescent="0.25">
      <c r="C12" s="9"/>
      <c r="D12" s="9"/>
      <c r="E12" s="9"/>
      <c r="F12" s="9"/>
      <c r="G12" s="9"/>
      <c r="H12" s="9"/>
      <c r="I12" s="9"/>
      <c r="J12" s="9"/>
    </row>
    <row r="13" spans="3:15" x14ac:dyDescent="0.25">
      <c r="C13" s="9" t="s">
        <v>186</v>
      </c>
      <c r="D13" s="9">
        <f ca="1">SUM(D9:D11)</f>
        <v>0</v>
      </c>
      <c r="E13" s="9">
        <f t="shared" ref="E13:J13" ca="1" si="0">SUM(E9:E11)</f>
        <v>0</v>
      </c>
      <c r="F13" s="9">
        <f t="shared" ca="1" si="0"/>
        <v>0</v>
      </c>
      <c r="G13" s="9">
        <f t="shared" ca="1" si="0"/>
        <v>0</v>
      </c>
      <c r="H13" s="9">
        <f t="shared" ca="1" si="0"/>
        <v>0</v>
      </c>
      <c r="I13" s="9">
        <f t="shared" ca="1" si="0"/>
        <v>0</v>
      </c>
      <c r="J13" s="9">
        <f t="shared" ca="1" si="0"/>
        <v>0</v>
      </c>
      <c r="M13" s="19" t="s">
        <v>110</v>
      </c>
    </row>
    <row r="14" spans="3:15" x14ac:dyDescent="0.25">
      <c r="M14" t="s">
        <v>111</v>
      </c>
    </row>
    <row r="15" spans="3:15" x14ac:dyDescent="0.25">
      <c r="N15" t="s">
        <v>112</v>
      </c>
    </row>
    <row r="16" spans="3:15" x14ac:dyDescent="0.25">
      <c r="C16" s="12" t="s">
        <v>91</v>
      </c>
      <c r="D16" s="13"/>
      <c r="E16" s="13"/>
      <c r="F16" s="14" t="s">
        <v>146</v>
      </c>
      <c r="G16" s="13"/>
      <c r="H16" s="14" t="str">
        <f>CONCATENATE("PDH &lt;= " &amp; Information!$D$20)</f>
        <v>PDH &lt;= 2</v>
      </c>
      <c r="I16" s="14" t="str">
        <f>CONCATENATE("Total Hrs &lt;= ",Information!$D$19)</f>
        <v>Total Hrs &lt;= 160</v>
      </c>
      <c r="J16" s="15"/>
      <c r="N16" t="s">
        <v>95</v>
      </c>
    </row>
    <row r="17" spans="3:15" x14ac:dyDescent="0.25">
      <c r="C17" s="16" t="s">
        <v>4</v>
      </c>
      <c r="D17" s="17" t="s">
        <v>87</v>
      </c>
      <c r="E17" s="17" t="s">
        <v>88</v>
      </c>
      <c r="F17" s="17" t="s">
        <v>147</v>
      </c>
      <c r="G17" s="17"/>
      <c r="H17" s="17" t="s">
        <v>109</v>
      </c>
      <c r="I17" s="17" t="s">
        <v>89</v>
      </c>
      <c r="J17" s="18" t="s">
        <v>25</v>
      </c>
      <c r="O17" t="s">
        <v>96</v>
      </c>
    </row>
    <row r="18" spans="3:15" x14ac:dyDescent="0.25">
      <c r="C18" s="9"/>
      <c r="D18" s="9"/>
      <c r="E18" s="9"/>
      <c r="F18" s="9"/>
      <c r="G18" s="9"/>
      <c r="H18" s="9"/>
      <c r="I18" s="9"/>
      <c r="J18" s="9"/>
      <c r="O18" t="s">
        <v>97</v>
      </c>
    </row>
    <row r="19" spans="3:15" x14ac:dyDescent="0.25">
      <c r="C19" s="116" t="s">
        <v>196</v>
      </c>
      <c r="D19" s="20">
        <f ca="1">INDIRECT(C19&amp;"!$G$10")</f>
        <v>0</v>
      </c>
      <c r="E19" s="20">
        <f ca="1">INDIRECT(C19 &amp; "!$H$10")</f>
        <v>0</v>
      </c>
      <c r="F19" s="20">
        <f ca="1">INDIRECT(C19 &amp; "!$I$10")</f>
        <v>0</v>
      </c>
      <c r="G19" s="20">
        <f ca="1">INDIRECT(C19 &amp; "!$J$10")</f>
        <v>0</v>
      </c>
      <c r="H19" s="20">
        <f ca="1">INDIRECT(C19 &amp; "!$K$10")</f>
        <v>0</v>
      </c>
      <c r="I19" s="20">
        <f ca="1">SUM(D19:H19)</f>
        <v>0</v>
      </c>
      <c r="J19" s="21">
        <f ca="1">INDIRECT(C19 &amp; "!$L$9")</f>
        <v>0</v>
      </c>
    </row>
    <row r="20" spans="3:15" x14ac:dyDescent="0.25">
      <c r="C20" s="117" t="s">
        <v>197</v>
      </c>
      <c r="D20" s="9">
        <f ca="1">INDIRECT(C20&amp;"!$G$10")</f>
        <v>0</v>
      </c>
      <c r="E20" s="9">
        <f ca="1">INDIRECT(C20 &amp; "!$H$10")</f>
        <v>0</v>
      </c>
      <c r="F20" s="9">
        <f ca="1">INDIRECT(C20 &amp; "!$I$10")</f>
        <v>0</v>
      </c>
      <c r="G20" s="9">
        <f ca="1">INDIRECT(C20 &amp; "!$J$10")</f>
        <v>0</v>
      </c>
      <c r="H20" s="9">
        <f ca="1">INDIRECT(C20 &amp; "!$K$10")</f>
        <v>0</v>
      </c>
      <c r="I20" s="9">
        <f ca="1">SUM(D20:H20)</f>
        <v>0</v>
      </c>
      <c r="J20" s="22">
        <f ca="1">INDIRECT(C20 &amp; "!$L$9")</f>
        <v>0</v>
      </c>
      <c r="M20" s="19" t="s">
        <v>98</v>
      </c>
    </row>
    <row r="21" spans="3:15" x14ac:dyDescent="0.25">
      <c r="C21" s="118" t="s">
        <v>198</v>
      </c>
      <c r="D21" s="23">
        <f ca="1">INDIRECT(C21&amp;"!$G$10")</f>
        <v>0</v>
      </c>
      <c r="E21" s="23">
        <f ca="1">INDIRECT(C21 &amp; "!$H$10")</f>
        <v>0</v>
      </c>
      <c r="F21" s="23">
        <f ca="1">INDIRECT(C21 &amp; "!$I$10")</f>
        <v>0</v>
      </c>
      <c r="G21" s="23">
        <f ca="1">INDIRECT(C21 &amp; "!$J$10")</f>
        <v>0</v>
      </c>
      <c r="H21" s="23">
        <f ca="1">INDIRECT(C21 &amp; "!$K$10")</f>
        <v>0</v>
      </c>
      <c r="I21" s="23">
        <f ca="1">SUM(D21:H21)</f>
        <v>0</v>
      </c>
      <c r="J21" s="24">
        <f ca="1">INDIRECT(C21 &amp; "!$L$9")</f>
        <v>0</v>
      </c>
      <c r="M21" t="s">
        <v>99</v>
      </c>
    </row>
    <row r="22" spans="3:15" x14ac:dyDescent="0.25">
      <c r="C22" s="9"/>
      <c r="D22" s="9"/>
      <c r="E22" s="9"/>
      <c r="F22" s="9"/>
      <c r="G22" s="9"/>
      <c r="H22" s="9"/>
      <c r="I22" s="9"/>
      <c r="J22" s="9"/>
      <c r="N22" t="s">
        <v>108</v>
      </c>
    </row>
    <row r="23" spans="3:15" x14ac:dyDescent="0.25">
      <c r="C23" s="9" t="s">
        <v>187</v>
      </c>
      <c r="D23" s="9">
        <f ca="1">SUM(D19:D21)</f>
        <v>0</v>
      </c>
      <c r="E23" s="9">
        <f t="shared" ref="E23:J23" ca="1" si="1">SUM(E19:E21)</f>
        <v>0</v>
      </c>
      <c r="F23" s="9">
        <f t="shared" ca="1" si="1"/>
        <v>0</v>
      </c>
      <c r="G23" s="9">
        <f t="shared" ca="1" si="1"/>
        <v>0</v>
      </c>
      <c r="H23" s="9">
        <f t="shared" ca="1" si="1"/>
        <v>0</v>
      </c>
      <c r="I23" s="9">
        <f t="shared" ca="1" si="1"/>
        <v>0</v>
      </c>
      <c r="J23" s="9">
        <f t="shared" ca="1" si="1"/>
        <v>0</v>
      </c>
    </row>
    <row r="26" spans="3:15" x14ac:dyDescent="0.25">
      <c r="C26" s="12" t="s">
        <v>91</v>
      </c>
      <c r="D26" s="13"/>
      <c r="E26" s="13"/>
      <c r="F26" s="14" t="s">
        <v>146</v>
      </c>
      <c r="G26" s="13"/>
      <c r="H26" s="14" t="str">
        <f>CONCATENATE("PDH &lt;= " &amp; Information!$D$20)</f>
        <v>PDH &lt;= 2</v>
      </c>
      <c r="I26" s="14" t="str">
        <f>CONCATENATE("Total Hrs &lt;= ",Information!$D$19)</f>
        <v>Total Hrs &lt;= 160</v>
      </c>
      <c r="J26" s="15"/>
    </row>
    <row r="27" spans="3:15" x14ac:dyDescent="0.25">
      <c r="C27" s="16" t="s">
        <v>4</v>
      </c>
      <c r="D27" s="17" t="s">
        <v>87</v>
      </c>
      <c r="E27" s="17" t="s">
        <v>88</v>
      </c>
      <c r="F27" s="17" t="s">
        <v>147</v>
      </c>
      <c r="G27" s="17"/>
      <c r="H27" s="17" t="s">
        <v>109</v>
      </c>
      <c r="I27" s="17" t="s">
        <v>89</v>
      </c>
      <c r="J27" s="18" t="s">
        <v>25</v>
      </c>
      <c r="M27" s="9"/>
    </row>
    <row r="28" spans="3:15" x14ac:dyDescent="0.25">
      <c r="C28" s="9"/>
      <c r="D28" s="9"/>
      <c r="E28" s="9"/>
      <c r="F28" s="9"/>
      <c r="G28" s="9"/>
      <c r="H28" s="9"/>
      <c r="I28" s="9"/>
      <c r="J28" s="9"/>
    </row>
    <row r="29" spans="3:15" x14ac:dyDescent="0.25">
      <c r="C29" s="116" t="s">
        <v>199</v>
      </c>
      <c r="D29" s="20">
        <f ca="1">INDIRECT(C29&amp;"!$G$10")</f>
        <v>0</v>
      </c>
      <c r="E29" s="20">
        <f ca="1">INDIRECT(C29 &amp; "!$H$10")</f>
        <v>0</v>
      </c>
      <c r="F29" s="20">
        <f ca="1">INDIRECT(C29 &amp; "!$I$10")</f>
        <v>0</v>
      </c>
      <c r="G29" s="20">
        <f ca="1">INDIRECT(C29 &amp; "!$J$10")</f>
        <v>0</v>
      </c>
      <c r="H29" s="20">
        <f ca="1">INDIRECT(C29 &amp; "!$K$10")</f>
        <v>0</v>
      </c>
      <c r="I29" s="20">
        <f ca="1">SUM(D29:H29)</f>
        <v>0</v>
      </c>
      <c r="J29" s="21">
        <f ca="1">INDIRECT(C29 &amp; "!$L$9")</f>
        <v>0</v>
      </c>
      <c r="M29" s="12"/>
      <c r="N29" s="13"/>
      <c r="O29" s="13"/>
    </row>
    <row r="30" spans="3:15" x14ac:dyDescent="0.25">
      <c r="C30" s="117" t="s">
        <v>200</v>
      </c>
      <c r="D30" s="9">
        <f ca="1">INDIRECT(C30&amp;"!$G$10")</f>
        <v>0</v>
      </c>
      <c r="E30" s="9">
        <f ca="1">INDIRECT(C30 &amp; "!$H$10")</f>
        <v>0</v>
      </c>
      <c r="F30" s="9">
        <f ca="1">INDIRECT(C30 &amp; "!$I$10")</f>
        <v>0</v>
      </c>
      <c r="G30" s="9">
        <f ca="1">INDIRECT(C30 &amp; "!$J$10")</f>
        <v>0</v>
      </c>
      <c r="H30" s="9">
        <f ca="1">INDIRECT(C30 &amp; "!$K$10")</f>
        <v>0</v>
      </c>
      <c r="I30" s="9">
        <f ca="1">SUM(D30:H30)</f>
        <v>0</v>
      </c>
      <c r="J30" s="22">
        <f ca="1">INDIRECT(C30 &amp; "!$L$9")</f>
        <v>0</v>
      </c>
      <c r="M30" s="26" t="s">
        <v>121</v>
      </c>
    </row>
    <row r="31" spans="3:15" x14ac:dyDescent="0.25">
      <c r="C31" s="118" t="s">
        <v>201</v>
      </c>
      <c r="D31" s="23">
        <f ca="1">INDIRECT(C31&amp;"!$G$10")</f>
        <v>0</v>
      </c>
      <c r="E31" s="23">
        <f ca="1">INDIRECT(C31 &amp; "!$H$10")</f>
        <v>0</v>
      </c>
      <c r="F31" s="23">
        <f ca="1">INDIRECT(C31 &amp; "!$I$10")</f>
        <v>0</v>
      </c>
      <c r="G31" s="23">
        <f ca="1">INDIRECT(C31 &amp; "!$J$10")</f>
        <v>0</v>
      </c>
      <c r="H31" s="23">
        <f ca="1">INDIRECT(C31 &amp; "!$K$10")</f>
        <v>0</v>
      </c>
      <c r="I31" s="23">
        <f ca="1">SUM(D31:H31)</f>
        <v>0</v>
      </c>
      <c r="J31" s="24">
        <f ca="1">INDIRECT(C31 &amp; "!$L$9")</f>
        <v>0</v>
      </c>
      <c r="M31" s="26" t="s">
        <v>122</v>
      </c>
    </row>
    <row r="33" spans="3:14" x14ac:dyDescent="0.25">
      <c r="C33" s="9" t="s">
        <v>188</v>
      </c>
      <c r="D33" s="9">
        <f ca="1">SUM(D29:D31)</f>
        <v>0</v>
      </c>
      <c r="E33" s="9">
        <f t="shared" ref="E33:J33" ca="1" si="2">SUM(E29:E31)</f>
        <v>0</v>
      </c>
      <c r="F33" s="9">
        <f t="shared" ca="1" si="2"/>
        <v>0</v>
      </c>
      <c r="G33" s="9">
        <f t="shared" ca="1" si="2"/>
        <v>0</v>
      </c>
      <c r="H33" s="9">
        <f t="shared" ca="1" si="2"/>
        <v>0</v>
      </c>
      <c r="I33" s="9">
        <f t="shared" ca="1" si="2"/>
        <v>0</v>
      </c>
      <c r="J33" s="9">
        <f t="shared" ca="1" si="2"/>
        <v>0</v>
      </c>
      <c r="M33" s="26" t="str">
        <f>G4</f>
        <v>Oct25</v>
      </c>
      <c r="N33" t="str">
        <f>J4</f>
        <v>Q4 2025</v>
      </c>
    </row>
    <row r="34" spans="3:14" x14ac:dyDescent="0.25">
      <c r="M34" s="27" t="s">
        <v>158</v>
      </c>
      <c r="N34" s="14" t="str">
        <f>CONCATENATE("Total Hours &lt;= " &amp; Information!$D$19*3)</f>
        <v>Total Hours &lt;= 480</v>
      </c>
    </row>
    <row r="35" spans="3:14" x14ac:dyDescent="0.25">
      <c r="M35" s="26" t="str">
        <f ca="1">IF(OR(G4="Mar",G4="Jun",G4="Sep",G4="Dec"),IF(INDIRECT(J4 &amp; "ASH")/INDIRECT(J4 &amp; "TotalHrs")&gt;0.15,"Error","OK"),"OK")</f>
        <v>OK</v>
      </c>
      <c r="N35" t="str">
        <f ca="1">IF(OR(G4="Mar",G4="Jun",G4="Sep",G4="Dec"),IF(INDIRECT(J4 &amp; "TotalHrs")&gt;Information!D19*3,"Error","OK"),"OK")</f>
        <v>OK</v>
      </c>
    </row>
    <row r="36" spans="3:14" x14ac:dyDescent="0.25">
      <c r="C36" s="12" t="s">
        <v>91</v>
      </c>
      <c r="D36" s="13"/>
      <c r="E36" s="13"/>
      <c r="F36" s="14" t="s">
        <v>146</v>
      </c>
      <c r="G36" s="13"/>
      <c r="H36" s="14" t="str">
        <f>CONCATENATE("PDH &lt;= " &amp; Information!$D$20)</f>
        <v>PDH &lt;= 2</v>
      </c>
      <c r="I36" s="14" t="str">
        <f>CONCATENATE("Total Hrs &lt;= ",Information!$D$19)</f>
        <v>Total Hrs &lt;= 160</v>
      </c>
      <c r="J36" s="15"/>
      <c r="M36" s="26"/>
    </row>
    <row r="37" spans="3:14" x14ac:dyDescent="0.25">
      <c r="C37" s="16" t="s">
        <v>4</v>
      </c>
      <c r="D37" s="17" t="s">
        <v>87</v>
      </c>
      <c r="E37" s="17" t="s">
        <v>88</v>
      </c>
      <c r="F37" s="17" t="s">
        <v>147</v>
      </c>
      <c r="G37" s="17"/>
      <c r="H37" s="17" t="s">
        <v>109</v>
      </c>
      <c r="I37" s="17" t="s">
        <v>89</v>
      </c>
      <c r="J37" s="18" t="s">
        <v>25</v>
      </c>
      <c r="M37" s="26"/>
    </row>
    <row r="38" spans="3:14" x14ac:dyDescent="0.25">
      <c r="C38" s="9"/>
      <c r="D38" s="9"/>
      <c r="E38" s="9"/>
      <c r="F38" s="9"/>
      <c r="G38" s="9"/>
      <c r="H38" s="9"/>
      <c r="I38" s="9"/>
      <c r="J38" s="9"/>
      <c r="M38" s="28"/>
      <c r="N38" s="4"/>
    </row>
    <row r="39" spans="3:14" x14ac:dyDescent="0.25">
      <c r="C39" s="116" t="s">
        <v>202</v>
      </c>
      <c r="D39" s="20">
        <f ca="1">INDIRECT(C39&amp;"!$G$10")</f>
        <v>0</v>
      </c>
      <c r="E39" s="20">
        <f ca="1">INDIRECT(C39 &amp; "!$H$10")</f>
        <v>0</v>
      </c>
      <c r="F39" s="20">
        <f ca="1">INDIRECT(C39 &amp; "!$I$10")</f>
        <v>0</v>
      </c>
      <c r="G39" s="20">
        <f ca="1">INDIRECT(C39 &amp; "!$J$10")</f>
        <v>0</v>
      </c>
      <c r="H39" s="20">
        <f ca="1">INDIRECT(C39 &amp; "!$K$10")</f>
        <v>0</v>
      </c>
      <c r="I39" s="20">
        <f ca="1">SUM(D39:H39)</f>
        <v>0</v>
      </c>
      <c r="J39" s="21">
        <f ca="1">INDIRECT(C39 &amp; "!$L$9")</f>
        <v>0</v>
      </c>
    </row>
    <row r="40" spans="3:14" x14ac:dyDescent="0.25">
      <c r="C40" s="117" t="s">
        <v>203</v>
      </c>
      <c r="D40" s="9">
        <f ca="1">INDIRECT(C40&amp;"!$G$10")</f>
        <v>0</v>
      </c>
      <c r="E40" s="9">
        <f ca="1">INDIRECT(C40 &amp; "!$H$10")</f>
        <v>0</v>
      </c>
      <c r="F40" s="9">
        <f ca="1">INDIRECT(C40 &amp; "!$I$10")</f>
        <v>0</v>
      </c>
      <c r="G40" s="9">
        <f ca="1">INDIRECT(C40 &amp; "!$J$10")</f>
        <v>0</v>
      </c>
      <c r="H40" s="9">
        <f ca="1">INDIRECT(C40 &amp; "!$K$10")</f>
        <v>0</v>
      </c>
      <c r="I40" s="9">
        <f ca="1">SUM(D40:H40)</f>
        <v>0</v>
      </c>
      <c r="J40" s="22">
        <f ca="1">INDIRECT(C40 &amp; "!$L$9")</f>
        <v>0</v>
      </c>
    </row>
    <row r="41" spans="3:14" x14ac:dyDescent="0.25">
      <c r="C41" s="118" t="s">
        <v>204</v>
      </c>
      <c r="D41" s="23">
        <f ca="1">INDIRECT(C41&amp;"!$G$10")</f>
        <v>0</v>
      </c>
      <c r="E41" s="23">
        <f ca="1">INDIRECT(C41 &amp; "!$H$10")</f>
        <v>0</v>
      </c>
      <c r="F41" s="23">
        <f ca="1">INDIRECT(C41 &amp; "!$I$10")</f>
        <v>0</v>
      </c>
      <c r="G41" s="23">
        <f ca="1">INDIRECT(C41 &amp; "!$J$10")</f>
        <v>0</v>
      </c>
      <c r="H41" s="23">
        <f ca="1">INDIRECT(C41 &amp; "!$K$10")</f>
        <v>0</v>
      </c>
      <c r="I41" s="23">
        <f ca="1">SUM(D41:H41)</f>
        <v>0</v>
      </c>
      <c r="J41" s="24">
        <f ca="1">INDIRECT(C41 &amp; "!$L$9")</f>
        <v>0</v>
      </c>
    </row>
    <row r="42" spans="3:14" x14ac:dyDescent="0.25">
      <c r="C42" s="9"/>
      <c r="D42" s="9"/>
      <c r="E42" s="9"/>
      <c r="F42" s="9"/>
      <c r="G42" s="9"/>
      <c r="H42" s="9"/>
      <c r="I42" s="9"/>
      <c r="J42" s="9"/>
    </row>
    <row r="43" spans="3:14" x14ac:dyDescent="0.25">
      <c r="C43" s="9" t="s">
        <v>189</v>
      </c>
      <c r="D43" s="9">
        <f ca="1">SUM(D39:D41)</f>
        <v>0</v>
      </c>
      <c r="E43" s="9">
        <f t="shared" ref="E43:J43" ca="1" si="3">SUM(E39:E41)</f>
        <v>0</v>
      </c>
      <c r="F43" s="9">
        <f t="shared" ca="1" si="3"/>
        <v>0</v>
      </c>
      <c r="G43" s="9">
        <f t="shared" ca="1" si="3"/>
        <v>0</v>
      </c>
      <c r="H43" s="9">
        <f t="shared" ca="1" si="3"/>
        <v>0</v>
      </c>
      <c r="I43" s="9">
        <f t="shared" ca="1" si="3"/>
        <v>0</v>
      </c>
      <c r="J43" s="9">
        <f t="shared" ca="1" si="3"/>
        <v>0</v>
      </c>
    </row>
    <row r="46" spans="3:14" x14ac:dyDescent="0.25">
      <c r="C46" s="12" t="s">
        <v>91</v>
      </c>
      <c r="D46" s="13"/>
      <c r="E46" s="13"/>
      <c r="F46" s="14" t="s">
        <v>146</v>
      </c>
      <c r="G46" s="13"/>
      <c r="H46" s="14" t="str">
        <f>CONCATENATE("PDH &lt;= " &amp; Information!$D$20)</f>
        <v>PDH &lt;= 2</v>
      </c>
      <c r="I46" s="14" t="str">
        <f>CONCATENATE("Total Hrs &lt;= ",Information!$D$19)</f>
        <v>Total Hrs &lt;= 160</v>
      </c>
      <c r="J46" s="15"/>
    </row>
    <row r="47" spans="3:14" x14ac:dyDescent="0.25">
      <c r="C47" s="16" t="s">
        <v>4</v>
      </c>
      <c r="D47" s="17" t="s">
        <v>87</v>
      </c>
      <c r="E47" s="17" t="s">
        <v>88</v>
      </c>
      <c r="F47" s="17" t="s">
        <v>147</v>
      </c>
      <c r="G47" s="17"/>
      <c r="H47" s="17" t="s">
        <v>109</v>
      </c>
      <c r="I47" s="17" t="s">
        <v>89</v>
      </c>
      <c r="J47" s="18" t="s">
        <v>25</v>
      </c>
    </row>
    <row r="49" spans="3:10" x14ac:dyDescent="0.25">
      <c r="C49" s="116" t="s">
        <v>205</v>
      </c>
      <c r="D49" s="20">
        <f ca="1">INDIRECT(C49&amp;"!$G$10")</f>
        <v>0</v>
      </c>
      <c r="E49" s="20">
        <f ca="1">INDIRECT(C49 &amp; "!$H$10")</f>
        <v>0</v>
      </c>
      <c r="F49" s="20">
        <f ca="1">INDIRECT(C49 &amp; "!$I$10")</f>
        <v>0</v>
      </c>
      <c r="G49" s="20">
        <f ca="1">INDIRECT(C49 &amp; "!$J$10")</f>
        <v>0</v>
      </c>
      <c r="H49" s="20">
        <f ca="1">INDIRECT(C49 &amp; "!$K$10")</f>
        <v>0</v>
      </c>
      <c r="I49" s="20">
        <f ca="1">SUM(D49:H49)</f>
        <v>0</v>
      </c>
      <c r="J49" s="21">
        <f ca="1">INDIRECT(C49 &amp; "!$L$9")</f>
        <v>0</v>
      </c>
    </row>
    <row r="50" spans="3:10" x14ac:dyDescent="0.25">
      <c r="C50" s="117" t="s">
        <v>206</v>
      </c>
      <c r="D50" s="9">
        <f ca="1">INDIRECT(C50&amp;"!$G$10")</f>
        <v>0</v>
      </c>
      <c r="E50" s="9">
        <f ca="1">INDIRECT(C50 &amp; "!$H$10")</f>
        <v>0</v>
      </c>
      <c r="F50" s="9">
        <f ca="1">INDIRECT(C50 &amp; "!$I$10")</f>
        <v>0</v>
      </c>
      <c r="G50" s="9">
        <f ca="1">INDIRECT(C50 &amp; "!$J$10")</f>
        <v>0</v>
      </c>
      <c r="H50" s="9">
        <f ca="1">INDIRECT(C50 &amp; "!$K$10")</f>
        <v>0</v>
      </c>
      <c r="I50" s="9">
        <f ca="1">SUM(D50:H50)</f>
        <v>0</v>
      </c>
      <c r="J50" s="22">
        <f ca="1">INDIRECT(C50 &amp; "!$L$9")</f>
        <v>0</v>
      </c>
    </row>
    <row r="51" spans="3:10" x14ac:dyDescent="0.25">
      <c r="C51" s="118" t="s">
        <v>207</v>
      </c>
      <c r="D51" s="23">
        <f ca="1">INDIRECT(C51&amp;"!$G$10")</f>
        <v>0</v>
      </c>
      <c r="E51" s="23">
        <f ca="1">INDIRECT(C51 &amp; "!$H$10")</f>
        <v>0</v>
      </c>
      <c r="F51" s="23">
        <f ca="1">INDIRECT(C51 &amp; "!$I$10")</f>
        <v>0</v>
      </c>
      <c r="G51" s="23">
        <f ca="1">INDIRECT(C51 &amp; "!$J$10")</f>
        <v>0</v>
      </c>
      <c r="H51" s="23">
        <f ca="1">INDIRECT(C51 &amp; "!$K$10")</f>
        <v>0</v>
      </c>
      <c r="I51" s="23">
        <f ca="1">SUM(D51:H51)</f>
        <v>0</v>
      </c>
      <c r="J51" s="24">
        <f ca="1">INDIRECT(C51 &amp; "!$L$9")</f>
        <v>0</v>
      </c>
    </row>
    <row r="52" spans="3:10" x14ac:dyDescent="0.25">
      <c r="C52" s="9"/>
      <c r="D52" s="9"/>
      <c r="E52" s="9"/>
      <c r="F52" s="9"/>
      <c r="G52" s="9"/>
      <c r="H52" s="9"/>
      <c r="I52" s="9"/>
      <c r="J52" s="9"/>
    </row>
    <row r="53" spans="3:10" x14ac:dyDescent="0.25">
      <c r="C53" s="9" t="s">
        <v>190</v>
      </c>
      <c r="D53" s="9">
        <f ca="1">SUM(D49:D51)</f>
        <v>0</v>
      </c>
      <c r="E53" s="9">
        <f t="shared" ref="E53:J53" ca="1" si="4">SUM(E49:E51)</f>
        <v>0</v>
      </c>
      <c r="F53" s="9">
        <f t="shared" ca="1" si="4"/>
        <v>0</v>
      </c>
      <c r="G53" s="9">
        <f t="shared" ca="1" si="4"/>
        <v>0</v>
      </c>
      <c r="H53" s="9">
        <f t="shared" ca="1" si="4"/>
        <v>0</v>
      </c>
      <c r="I53" s="9">
        <f t="shared" ca="1" si="4"/>
        <v>0</v>
      </c>
      <c r="J53" s="9">
        <f t="shared" ca="1" si="4"/>
        <v>0</v>
      </c>
    </row>
    <row r="56" spans="3:10" x14ac:dyDescent="0.25">
      <c r="C56" s="12" t="s">
        <v>91</v>
      </c>
      <c r="D56" s="13"/>
      <c r="E56" s="13"/>
      <c r="F56" s="14" t="s">
        <v>146</v>
      </c>
      <c r="G56" s="13"/>
      <c r="H56" s="14" t="str">
        <f>CONCATENATE("PDH &lt;= " &amp; Information!$D$20)</f>
        <v>PDH &lt;= 2</v>
      </c>
      <c r="I56" s="14" t="str">
        <f>CONCATENATE("Total Hrs &lt;= ",Information!$D$19)</f>
        <v>Total Hrs &lt;= 160</v>
      </c>
      <c r="J56" s="15"/>
    </row>
    <row r="57" spans="3:10" x14ac:dyDescent="0.25">
      <c r="C57" s="16" t="s">
        <v>4</v>
      </c>
      <c r="D57" s="17" t="s">
        <v>87</v>
      </c>
      <c r="E57" s="17" t="s">
        <v>88</v>
      </c>
      <c r="F57" s="17" t="s">
        <v>147</v>
      </c>
      <c r="G57" s="17"/>
      <c r="H57" s="17" t="s">
        <v>109</v>
      </c>
      <c r="I57" s="17" t="s">
        <v>89</v>
      </c>
      <c r="J57" s="18" t="s">
        <v>25</v>
      </c>
    </row>
    <row r="58" spans="3:10" x14ac:dyDescent="0.25">
      <c r="C58" s="9"/>
      <c r="D58" s="9"/>
      <c r="E58" s="9"/>
      <c r="F58" s="9"/>
      <c r="G58" s="9"/>
      <c r="H58" s="9"/>
      <c r="I58" s="9"/>
      <c r="J58" s="9"/>
    </row>
    <row r="59" spans="3:10" x14ac:dyDescent="0.25">
      <c r="C59" s="116" t="s">
        <v>208</v>
      </c>
      <c r="D59" s="20">
        <f ca="1">INDIRECT(C59&amp;"!$G$10")</f>
        <v>0</v>
      </c>
      <c r="E59" s="20">
        <f ca="1">INDIRECT(C59 &amp; "!$H$10")</f>
        <v>0</v>
      </c>
      <c r="F59" s="20">
        <f ca="1">INDIRECT(C59 &amp; "!$I$10")</f>
        <v>0</v>
      </c>
      <c r="G59" s="20">
        <f ca="1">INDIRECT(C59 &amp; "!$J$10")</f>
        <v>0</v>
      </c>
      <c r="H59" s="20">
        <f ca="1">INDIRECT(C59 &amp; "!$K$10")</f>
        <v>0</v>
      </c>
      <c r="I59" s="20">
        <f ca="1">SUM(D59:H59)</f>
        <v>0</v>
      </c>
      <c r="J59" s="21">
        <f ca="1">INDIRECT(C59 &amp; "!$L$9")</f>
        <v>0</v>
      </c>
    </row>
    <row r="60" spans="3:10" x14ac:dyDescent="0.25">
      <c r="C60" s="117" t="s">
        <v>209</v>
      </c>
      <c r="D60" s="9">
        <f ca="1">INDIRECT(C60&amp;"!$G$10")</f>
        <v>0</v>
      </c>
      <c r="E60" s="9">
        <f ca="1">INDIRECT(C60 &amp; "!$H$10")</f>
        <v>0</v>
      </c>
      <c r="F60" s="9">
        <f ca="1">INDIRECT(C60 &amp; "!$I$10")</f>
        <v>0</v>
      </c>
      <c r="G60" s="9">
        <f ca="1">INDIRECT(C60 &amp; "!$J$10")</f>
        <v>0</v>
      </c>
      <c r="H60" s="9">
        <f ca="1">INDIRECT(C60 &amp; "!$K$10")</f>
        <v>0</v>
      </c>
      <c r="I60" s="9">
        <f ca="1">SUM(D60:H60)</f>
        <v>0</v>
      </c>
      <c r="J60" s="22">
        <f ca="1">INDIRECT(C60 &amp; "!$L$9")</f>
        <v>0</v>
      </c>
    </row>
    <row r="61" spans="3:10" x14ac:dyDescent="0.25">
      <c r="C61" s="118" t="s">
        <v>210</v>
      </c>
      <c r="D61" s="23">
        <f ca="1">INDIRECT(C61&amp;"!$G$10")</f>
        <v>0</v>
      </c>
      <c r="E61" s="23">
        <f ca="1">INDIRECT(C61 &amp; "!$H$10")</f>
        <v>0</v>
      </c>
      <c r="F61" s="23">
        <f ca="1">INDIRECT(C61 &amp; "!$I$10")</f>
        <v>0</v>
      </c>
      <c r="G61" s="23">
        <f ca="1">INDIRECT(C61 &amp; "!$J$10")</f>
        <v>0</v>
      </c>
      <c r="H61" s="23">
        <f ca="1">INDIRECT(C61 &amp; "!$K$10")</f>
        <v>0</v>
      </c>
      <c r="I61" s="23">
        <f ca="1">SUM(D61:H61)</f>
        <v>0</v>
      </c>
      <c r="J61" s="24">
        <f ca="1">INDIRECT(C61 &amp; "!$L$9")</f>
        <v>0</v>
      </c>
    </row>
    <row r="62" spans="3:10" x14ac:dyDescent="0.25">
      <c r="C62" s="9"/>
      <c r="D62" s="9"/>
      <c r="E62" s="9"/>
      <c r="F62" s="9"/>
      <c r="G62" s="9"/>
      <c r="H62" s="9"/>
      <c r="I62" s="9"/>
      <c r="J62" s="9"/>
    </row>
    <row r="63" spans="3:10" x14ac:dyDescent="0.25">
      <c r="C63" s="9" t="s">
        <v>191</v>
      </c>
      <c r="D63" s="9">
        <f ca="1">SUM(D59:D61)</f>
        <v>0</v>
      </c>
      <c r="E63" s="9">
        <f t="shared" ref="E63:J63" ca="1" si="5">SUM(E59:E61)</f>
        <v>0</v>
      </c>
      <c r="F63" s="9">
        <f t="shared" ca="1" si="5"/>
        <v>0</v>
      </c>
      <c r="G63" s="9">
        <f t="shared" ca="1" si="5"/>
        <v>0</v>
      </c>
      <c r="H63" s="9">
        <f t="shared" ca="1" si="5"/>
        <v>0</v>
      </c>
      <c r="I63" s="9">
        <f t="shared" ca="1" si="5"/>
        <v>0</v>
      </c>
      <c r="J63" s="9">
        <f t="shared" ca="1" si="5"/>
        <v>0</v>
      </c>
    </row>
    <row r="66" spans="3:10" x14ac:dyDescent="0.25">
      <c r="C66" s="12" t="s">
        <v>91</v>
      </c>
      <c r="D66" s="13"/>
      <c r="E66" s="13"/>
      <c r="F66" s="14" t="s">
        <v>146</v>
      </c>
      <c r="G66" s="13"/>
      <c r="H66" s="14" t="str">
        <f>CONCATENATE("PDH &lt;= " &amp; Information!$D$20)</f>
        <v>PDH &lt;= 2</v>
      </c>
      <c r="I66" s="14" t="str">
        <f>CONCATENATE("Total Hrs &lt;= ",Information!$D$19)</f>
        <v>Total Hrs &lt;= 160</v>
      </c>
      <c r="J66" s="15"/>
    </row>
    <row r="67" spans="3:10" x14ac:dyDescent="0.25">
      <c r="C67" s="16" t="s">
        <v>4</v>
      </c>
      <c r="D67" s="17" t="s">
        <v>87</v>
      </c>
      <c r="E67" s="17" t="s">
        <v>88</v>
      </c>
      <c r="F67" s="17" t="s">
        <v>147</v>
      </c>
      <c r="G67" s="17"/>
      <c r="H67" s="17" t="s">
        <v>109</v>
      </c>
      <c r="I67" s="17" t="s">
        <v>89</v>
      </c>
      <c r="J67" s="18" t="s">
        <v>25</v>
      </c>
    </row>
    <row r="68" spans="3:10" x14ac:dyDescent="0.25">
      <c r="C68" s="9"/>
      <c r="D68" s="9"/>
      <c r="E68" s="9"/>
      <c r="F68" s="9"/>
      <c r="G68" s="9"/>
      <c r="H68" s="9"/>
      <c r="I68" s="9"/>
      <c r="J68" s="9"/>
    </row>
    <row r="69" spans="3:10" x14ac:dyDescent="0.25">
      <c r="C69" s="116" t="s">
        <v>211</v>
      </c>
      <c r="D69" s="20">
        <f ca="1">INDIRECT(C69&amp;"!$G$10")</f>
        <v>0</v>
      </c>
      <c r="E69" s="20">
        <f ca="1">INDIRECT(C69 &amp; "!$H$10")</f>
        <v>0</v>
      </c>
      <c r="F69" s="20">
        <f ca="1">INDIRECT(C69 &amp; "!$I$10")</f>
        <v>0</v>
      </c>
      <c r="G69" s="20">
        <f ca="1">INDIRECT(C69 &amp; "!$J$10")</f>
        <v>0</v>
      </c>
      <c r="H69" s="20">
        <f ca="1">INDIRECT(C69 &amp; "!$K$10")</f>
        <v>0</v>
      </c>
      <c r="I69" s="20">
        <f ca="1">SUM(D69:H69)</f>
        <v>0</v>
      </c>
      <c r="J69" s="21">
        <f ca="1">INDIRECT(C69 &amp; "!$L$9")</f>
        <v>0</v>
      </c>
    </row>
    <row r="70" spans="3:10" x14ac:dyDescent="0.25">
      <c r="C70" s="117" t="s">
        <v>212</v>
      </c>
      <c r="D70" s="9">
        <f ca="1">INDIRECT(C70&amp;"!$G$10")</f>
        <v>0</v>
      </c>
      <c r="E70" s="9">
        <f ca="1">INDIRECT(C70 &amp; "!$H$10")</f>
        <v>0</v>
      </c>
      <c r="F70" s="9">
        <f ca="1">INDIRECT(C70 &amp; "!$I$10")</f>
        <v>0</v>
      </c>
      <c r="G70" s="9">
        <f ca="1">INDIRECT(C70 &amp; "!$J$10")</f>
        <v>0</v>
      </c>
      <c r="H70" s="9">
        <f ca="1">INDIRECT(C70 &amp; "!$K$10")</f>
        <v>0</v>
      </c>
      <c r="I70" s="9">
        <f ca="1">SUM(D70:H70)</f>
        <v>0</v>
      </c>
      <c r="J70" s="22">
        <f ca="1">INDIRECT(C70 &amp; "!$L$9")</f>
        <v>0</v>
      </c>
    </row>
    <row r="71" spans="3:10" x14ac:dyDescent="0.25">
      <c r="C71" s="118" t="s">
        <v>213</v>
      </c>
      <c r="D71" s="23">
        <f ca="1">INDIRECT(C71&amp;"!$G$10")</f>
        <v>0</v>
      </c>
      <c r="E71" s="23">
        <f ca="1">INDIRECT(C71 &amp; "!$H$10")</f>
        <v>0</v>
      </c>
      <c r="F71" s="23">
        <f ca="1">INDIRECT(C71 &amp; "!$I$10")</f>
        <v>0</v>
      </c>
      <c r="G71" s="23">
        <f ca="1">INDIRECT(C71 &amp; "!$J$10")</f>
        <v>0</v>
      </c>
      <c r="H71" s="23">
        <f ca="1">INDIRECT(C71 &amp; "!$K$10")</f>
        <v>0</v>
      </c>
      <c r="I71" s="23">
        <f ca="1">SUM(D71:H71)</f>
        <v>0</v>
      </c>
      <c r="J71" s="24">
        <f ca="1">INDIRECT(C71 &amp; "!$L$9")</f>
        <v>0</v>
      </c>
    </row>
    <row r="72" spans="3:10" x14ac:dyDescent="0.25">
      <c r="C72" s="9"/>
      <c r="D72" s="9"/>
      <c r="E72" s="9"/>
      <c r="F72" s="9"/>
      <c r="G72" s="9"/>
      <c r="H72" s="9"/>
      <c r="I72" s="9"/>
      <c r="J72" s="9"/>
    </row>
    <row r="73" spans="3:10" x14ac:dyDescent="0.25">
      <c r="C73" s="9" t="s">
        <v>192</v>
      </c>
      <c r="D73" s="9">
        <f ca="1">SUM(D69:D71)</f>
        <v>0</v>
      </c>
      <c r="E73" s="9">
        <f t="shared" ref="E73:J73" ca="1" si="6">SUM(E69:E71)</f>
        <v>0</v>
      </c>
      <c r="F73" s="9">
        <f t="shared" ca="1" si="6"/>
        <v>0</v>
      </c>
      <c r="G73" s="9">
        <f t="shared" ca="1" si="6"/>
        <v>0</v>
      </c>
      <c r="H73" s="9">
        <f t="shared" ca="1" si="6"/>
        <v>0</v>
      </c>
      <c r="I73" s="9">
        <f t="shared" ca="1" si="6"/>
        <v>0</v>
      </c>
      <c r="J73" s="9">
        <f t="shared" ca="1" si="6"/>
        <v>0</v>
      </c>
    </row>
  </sheetData>
  <conditionalFormatting sqref="F9:F11">
    <cfRule type="expression" dxfId="90" priority="68">
      <formula>(F9/I9)&gt;0.15</formula>
    </cfRule>
  </conditionalFormatting>
  <conditionalFormatting sqref="F13">
    <cfRule type="expression" dxfId="89" priority="58">
      <formula>(F13/I13)&gt;0.15</formula>
    </cfRule>
  </conditionalFormatting>
  <conditionalFormatting sqref="F19:F21">
    <cfRule type="expression" dxfId="88" priority="65">
      <formula>(F19/I19)&gt;0.15</formula>
    </cfRule>
  </conditionalFormatting>
  <conditionalFormatting sqref="F23">
    <cfRule type="expression" dxfId="87" priority="57">
      <formula>(F23/I23)&gt;0.15</formula>
    </cfRule>
  </conditionalFormatting>
  <conditionalFormatting sqref="F29:F31">
    <cfRule type="expression" dxfId="86" priority="62">
      <formula>(F29/I29)&gt;0.15</formula>
    </cfRule>
  </conditionalFormatting>
  <conditionalFormatting sqref="F33">
    <cfRule type="expression" dxfId="85" priority="56">
      <formula>(F33/I33)&gt;0.15</formula>
    </cfRule>
  </conditionalFormatting>
  <conditionalFormatting sqref="F39:F41">
    <cfRule type="expression" dxfId="84" priority="59">
      <formula>(F39/I39)&gt;0.15</formula>
    </cfRule>
  </conditionalFormatting>
  <conditionalFormatting sqref="F43">
    <cfRule type="expression" dxfId="83" priority="55">
      <formula>(F43/I43)&gt;0.15</formula>
    </cfRule>
  </conditionalFormatting>
  <conditionalFormatting sqref="F49:F51">
    <cfRule type="expression" dxfId="82" priority="38">
      <formula>(F49/I49)&gt;0.15</formula>
    </cfRule>
  </conditionalFormatting>
  <conditionalFormatting sqref="F53">
    <cfRule type="expression" dxfId="81" priority="37">
      <formula>(F53/I53)&gt;0.15</formula>
    </cfRule>
  </conditionalFormatting>
  <conditionalFormatting sqref="F59:F61">
    <cfRule type="expression" dxfId="80" priority="20">
      <formula>(F59/I59)&gt;0.15</formula>
    </cfRule>
  </conditionalFormatting>
  <conditionalFormatting sqref="F63">
    <cfRule type="expression" dxfId="79" priority="19">
      <formula>(F63/I63)&gt;0.15</formula>
    </cfRule>
  </conditionalFormatting>
  <conditionalFormatting sqref="F69:F71">
    <cfRule type="expression" dxfId="78" priority="2">
      <formula>(F69/I69)&gt;0.15</formula>
    </cfRule>
  </conditionalFormatting>
  <conditionalFormatting sqref="F73">
    <cfRule type="expression" dxfId="77" priority="1">
      <formula>(F73/I73)&gt;0.15</formula>
    </cfRule>
  </conditionalFormatting>
  <conditionalFormatting sqref="G9">
    <cfRule type="expression" dxfId="76" priority="142">
      <formula>($I$9-$G$9)/$I$9&lt;0.25</formula>
    </cfRule>
  </conditionalFormatting>
  <conditionalFormatting sqref="G10">
    <cfRule type="expression" dxfId="75" priority="139">
      <formula>($I$10-$G$10)/$I$10&lt;0.25</formula>
    </cfRule>
  </conditionalFormatting>
  <conditionalFormatting sqref="G11">
    <cfRule type="expression" dxfId="74" priority="136">
      <formula>($I$11-$G$11)/$I$11&lt;0.25</formula>
    </cfRule>
  </conditionalFormatting>
  <conditionalFormatting sqref="G13">
    <cfRule type="expression" dxfId="73" priority="135">
      <formula>($I13-$G13)/$I13&lt;0.25</formula>
    </cfRule>
  </conditionalFormatting>
  <conditionalFormatting sqref="G19:G21">
    <cfRule type="expression" dxfId="72" priority="119">
      <formula>($I19-$G19)/$I19&lt;0.25</formula>
    </cfRule>
  </conditionalFormatting>
  <conditionalFormatting sqref="G23">
    <cfRule type="expression" dxfId="71" priority="123">
      <formula>($I23-$G23)/$I23&lt;0.25</formula>
    </cfRule>
  </conditionalFormatting>
  <conditionalFormatting sqref="G29:G31">
    <cfRule type="expression" dxfId="70" priority="107">
      <formula>($I29-$G29)/$I29&lt;0.25</formula>
    </cfRule>
  </conditionalFormatting>
  <conditionalFormatting sqref="G33">
    <cfRule type="expression" dxfId="69" priority="111">
      <formula>($I33-$G33)/$I33&lt;0.25</formula>
    </cfRule>
  </conditionalFormatting>
  <conditionalFormatting sqref="G39:G41">
    <cfRule type="expression" dxfId="68" priority="95">
      <formula>($I39-$G39)/$I39&lt;0.25</formula>
    </cfRule>
  </conditionalFormatting>
  <conditionalFormatting sqref="G43">
    <cfRule type="expression" dxfId="67" priority="99">
      <formula>($I43-$G43)/$I43&lt;0.25</formula>
    </cfRule>
  </conditionalFormatting>
  <conditionalFormatting sqref="G49:G51">
    <cfRule type="expression" dxfId="66" priority="48">
      <formula>($I49-$G49)/$I49&lt;0.25</formula>
    </cfRule>
  </conditionalFormatting>
  <conditionalFormatting sqref="G53">
    <cfRule type="expression" dxfId="65" priority="51">
      <formula>($I53-$G53)/$I53&lt;0.25</formula>
    </cfRule>
  </conditionalFormatting>
  <conditionalFormatting sqref="G59">
    <cfRule type="expression" dxfId="64" priority="34">
      <formula>($I$9-$G$9)/$I$9&lt;0.25</formula>
    </cfRule>
  </conditionalFormatting>
  <conditionalFormatting sqref="G60">
    <cfRule type="expression" dxfId="63" priority="31">
      <formula>($I$10-$G$10)/$I$10&lt;0.25</formula>
    </cfRule>
  </conditionalFormatting>
  <conditionalFormatting sqref="G61">
    <cfRule type="expression" dxfId="62" priority="28">
      <formula>($I$11-$G$11)/$I$11&lt;0.25</formula>
    </cfRule>
  </conditionalFormatting>
  <conditionalFormatting sqref="G63">
    <cfRule type="expression" dxfId="61" priority="27">
      <formula>($I63-$G63)/$I63&lt;0.25</formula>
    </cfRule>
  </conditionalFormatting>
  <conditionalFormatting sqref="G69:G71">
    <cfRule type="expression" dxfId="60" priority="11">
      <formula>($I69-$G69)/$I69&lt;0.25</formula>
    </cfRule>
  </conditionalFormatting>
  <conditionalFormatting sqref="G73">
    <cfRule type="expression" dxfId="59" priority="15">
      <formula>($I73-$G73)/$I73&lt;0.25</formula>
    </cfRule>
  </conditionalFormatting>
  <conditionalFormatting sqref="M35:N35">
    <cfRule type="containsText" dxfId="15" priority="71" operator="containsText" text="Ok">
      <formula>NOT(ISERROR(SEARCH("Ok",M35)))</formula>
    </cfRule>
    <cfRule type="containsText" dxfId="14" priority="72" operator="containsText" text="Error">
      <formula>NOT(ISERROR(SEARCH("Error",M35)))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3" id="{39ACD049-3CAB-4438-954A-AD28817E45D7}">
            <xm:f>$H$9&gt;Information!D20</xm:f>
            <x14:dxf>
              <fill>
                <patternFill>
                  <bgColor theme="5" tint="0.79998168889431442"/>
                </patternFill>
              </fill>
            </x14:dxf>
          </x14:cfRule>
          <xm:sqref>H9 H59</xm:sqref>
        </x14:conditionalFormatting>
        <x14:conditionalFormatting xmlns:xm="http://schemas.microsoft.com/office/excel/2006/main">
          <x14:cfRule type="expression" priority="140" id="{AEB9A017-254E-4F2E-83F7-8A57A2ED06C6}">
            <xm:f>$H$10&gt;Information!D20</xm:f>
            <x14:dxf>
              <fill>
                <patternFill>
                  <bgColor theme="5" tint="0.79998168889431442"/>
                </patternFill>
              </fill>
            </x14:dxf>
          </x14:cfRule>
          <xm:sqref>H10 H60</xm:sqref>
        </x14:conditionalFormatting>
        <x14:conditionalFormatting xmlns:xm="http://schemas.microsoft.com/office/excel/2006/main">
          <x14:cfRule type="expression" priority="137" id="{7A2927DB-1C5C-49F2-A544-DAB194927D97}">
            <xm:f>$H$11&gt;Information!D20</xm:f>
            <x14:dxf>
              <fill>
                <patternFill>
                  <bgColor theme="5" tint="0.79998168889431442"/>
                </patternFill>
              </fill>
            </x14:dxf>
          </x14:cfRule>
          <xm:sqref>H11 H61</xm:sqref>
        </x14:conditionalFormatting>
        <x14:conditionalFormatting xmlns:xm="http://schemas.microsoft.com/office/excel/2006/main">
          <x14:cfRule type="expression" priority="84" id="{40858043-5F5F-4717-BB57-2E042A5C2492}">
            <xm:f>$H9&gt;Information!$D$20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2" id="{6201215C-B264-4F12-815B-B891BA89E764}">
            <xm:f>$H11&gt;Information!$D$20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3" id="{BDC37F7F-E73A-449D-B735-1A2DB7411624}">
            <xm:f>$H10&gt;Information!$D$20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117" id="{B825786F-21AB-4339-B106-6735E954BD5C}">
            <xm:f>$H19&gt;Information!$D$20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H19:H21</xm:sqref>
        </x14:conditionalFormatting>
        <x14:conditionalFormatting xmlns:xm="http://schemas.microsoft.com/office/excel/2006/main">
          <x14:cfRule type="expression" priority="85" id="{67103BB8-2F23-4EB8-9D70-ADF572348D84}">
            <xm:f>$H21&gt;Information!$D$20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6" id="{CCA05A8C-2338-4C59-B2A2-A66CF755DD03}">
            <xm:f>$H20&gt;Information!$D$20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22" id="{17537963-51F4-48B0-BD39-3EABEFB352B2}">
            <xm:f>$H19&gt;Information!$D$20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105" id="{2F9406AF-2675-4E65-BB39-04C6EDABC892}">
            <xm:f>$H29&gt;Information!$D$20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H29:H31</xm:sqref>
        </x14:conditionalFormatting>
        <x14:conditionalFormatting xmlns:xm="http://schemas.microsoft.com/office/excel/2006/main">
          <x14:cfRule type="expression" priority="79" id="{4D110EF2-31DB-4D0F-ADA0-73A029462A40}">
            <xm:f>$H31&gt;Information!$D$20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0" id="{788E0F48-163C-41A8-82F9-DE641CF0B5E2}">
            <xm:f>$H30&gt;Information!$D$20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1" id="{BF363A71-963B-48D4-BB34-D748EB88455B}">
            <xm:f>$H29&gt;Information!$D$20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93" id="{4A0729E5-AD1A-4E69-803B-549AC12C15E9}">
            <xm:f>$H39&gt;Information!$D$20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H39:H41</xm:sqref>
        </x14:conditionalFormatting>
        <x14:conditionalFormatting xmlns:xm="http://schemas.microsoft.com/office/excel/2006/main">
          <x14:cfRule type="expression" priority="78" id="{2616F1D8-C763-43FD-A3EF-C25AFD0B6E5D}">
            <xm:f>$H39&gt;Information!$D$20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6" id="{E294CCDC-6A96-44DE-BB20-6997BC4AC360}">
            <xm:f>$H41&gt;Information!$D$20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7" id="{2AF9DD86-53D7-4925-A65F-6634A5F18549}">
            <xm:f>$H40&gt;Information!$D$20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H43</xm:sqref>
        </x14:conditionalFormatting>
        <x14:conditionalFormatting xmlns:xm="http://schemas.microsoft.com/office/excel/2006/main">
          <x14:cfRule type="expression" priority="46" id="{2198FBB1-AB83-44F0-A0FC-37E45813EEA0}">
            <xm:f>$H49&gt;Information!$D$20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H49:H51</xm:sqref>
        </x14:conditionalFormatting>
        <x14:conditionalFormatting xmlns:xm="http://schemas.microsoft.com/office/excel/2006/main">
          <x14:cfRule type="expression" priority="41" id="{A479F4C5-1BB4-4BAA-BEFD-6EBAEDF7CA66}">
            <xm:f>$H51&gt;Information!$D$20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2" id="{BCEA5808-FE37-442F-88D8-0F224F1EC9AC}">
            <xm:f>$H50&gt;Information!$D$20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3" id="{D5A53E6D-F37C-4246-A92C-DA08A24B5A9E}">
            <xm:f>$H49&gt;Information!$D$20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H53</xm:sqref>
        </x14:conditionalFormatting>
        <x14:conditionalFormatting xmlns:xm="http://schemas.microsoft.com/office/excel/2006/main">
          <x14:cfRule type="expression" priority="24" id="{E9642D7E-EFC3-4242-9386-309E60044C25}">
            <xm:f>$H60&gt;Information!$D$20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5" id="{11A069AF-C468-445B-B23A-E605EE64E71C}">
            <xm:f>$H59&gt;Information!$D$20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3" id="{C846F4DA-8321-4298-8079-7C7D84C0C713}">
            <xm:f>$H61&gt;Information!$D$20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H63</xm:sqref>
        </x14:conditionalFormatting>
        <x14:conditionalFormatting xmlns:xm="http://schemas.microsoft.com/office/excel/2006/main">
          <x14:cfRule type="expression" priority="9" id="{BADA82E1-83EA-483F-8E77-4CA518273D69}">
            <xm:f>$H69&gt;Information!$D$20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H69:H71</xm:sqref>
        </x14:conditionalFormatting>
        <x14:conditionalFormatting xmlns:xm="http://schemas.microsoft.com/office/excel/2006/main">
          <x14:cfRule type="expression" priority="6" id="{116A00D4-2F5D-48D2-8726-E17E82F26633}">
            <xm:f>$H70&gt;Information!$D$20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4" id="{8AE09AA6-6006-4CF9-8107-536E4ED87306}">
            <xm:f>$H69&gt;Information!$D$20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" id="{DC00DF65-9306-4678-AB5D-96D2C2A91FD5}">
            <xm:f>$H71&gt;Information!$D$20</xm:f>
            <x14:dxf>
              <fill>
                <patternFill>
                  <bgColor theme="5" tint="0.79998168889431442"/>
                </patternFill>
              </fill>
            </x14:dxf>
          </x14:cfRule>
          <xm:sqref>H73</xm:sqref>
        </x14:conditionalFormatting>
        <x14:conditionalFormatting xmlns:xm="http://schemas.microsoft.com/office/excel/2006/main">
          <x14:cfRule type="expression" priority="144" id="{9A9D3ED2-DD22-46E5-BD67-666F6255E94D}">
            <xm:f>$I$9&gt;Information!D19</xm:f>
            <x14:dxf>
              <fill>
                <patternFill>
                  <bgColor theme="5" tint="0.79998168889431442"/>
                </patternFill>
              </fill>
            </x14:dxf>
          </x14:cfRule>
          <xm:sqref>I9 I59</xm:sqref>
        </x14:conditionalFormatting>
        <x14:conditionalFormatting xmlns:xm="http://schemas.microsoft.com/office/excel/2006/main">
          <x14:cfRule type="expression" priority="141" id="{98FD6C0C-784F-4D5C-ACA0-C4E721848B6F}">
            <xm:f>$I$10&gt;Information!D19</xm:f>
            <x14:dxf>
              <fill>
                <patternFill>
                  <bgColor theme="5" tint="0.79998168889431442"/>
                </patternFill>
              </fill>
            </x14:dxf>
          </x14:cfRule>
          <xm:sqref>I10 I60</xm:sqref>
        </x14:conditionalFormatting>
        <x14:conditionalFormatting xmlns:xm="http://schemas.microsoft.com/office/excel/2006/main">
          <x14:cfRule type="expression" priority="138" id="{16B692D6-F683-469B-943A-2FDDDFA02397}">
            <xm:f>$I$11&gt;Information!D19</xm:f>
            <x14:dxf>
              <fill>
                <patternFill>
                  <bgColor theme="5" tint="0.79998168889431442"/>
                </patternFill>
              </fill>
            </x14:dxf>
          </x14:cfRule>
          <xm:sqref>I11 I61</xm:sqref>
        </x14:conditionalFormatting>
        <x14:conditionalFormatting xmlns:xm="http://schemas.microsoft.com/office/excel/2006/main">
          <x14:cfRule type="expression" priority="133" id="{E5BDD5C4-BF90-47A6-A689-E051E9168119}">
            <xm:f>$I13&gt;Information!D19*3</xm:f>
            <x14:dxf>
              <fill>
                <patternFill>
                  <bgColor theme="5" tint="0.79998168889431442"/>
                </patternFill>
              </fill>
            </x14:dxf>
          </x14:cfRule>
          <xm:sqref>I13 I63</xm:sqref>
        </x14:conditionalFormatting>
        <x14:conditionalFormatting xmlns:xm="http://schemas.microsoft.com/office/excel/2006/main">
          <x14:cfRule type="expression" priority="115" id="{767400ED-F26C-4B33-9440-80F6009BEF1C}">
            <xm:f>$I19&gt;Information!$D$19</xm:f>
            <x14:dxf>
              <fill>
                <patternFill>
                  <bgColor theme="5" tint="0.79998168889431442"/>
                </patternFill>
              </fill>
            </x14:dxf>
          </x14:cfRule>
          <xm:sqref>I19:I21</xm:sqref>
        </x14:conditionalFormatting>
        <x14:conditionalFormatting xmlns:xm="http://schemas.microsoft.com/office/excel/2006/main">
          <x14:cfRule type="expression" priority="121" id="{BD7F2E2D-38FB-44AE-A9CD-F4C29A4A78DC}">
            <xm:f>$I23&gt;Information!$D$19*3</xm:f>
            <x14:dxf>
              <fill>
                <patternFill>
                  <bgColor theme="5" tint="0.79998168889431442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103" id="{BF5DA2C3-B0A6-46E7-B7C0-261DFC8C5AD4}">
            <xm:f>$I29&gt;Information!$D$19</xm:f>
            <x14:dxf>
              <fill>
                <patternFill>
                  <bgColor theme="5" tint="0.79998168889431442"/>
                </patternFill>
              </fill>
            </x14:dxf>
          </x14:cfRule>
          <xm:sqref>I29:I31</xm:sqref>
        </x14:conditionalFormatting>
        <x14:conditionalFormatting xmlns:xm="http://schemas.microsoft.com/office/excel/2006/main">
          <x14:cfRule type="expression" priority="109" id="{BC9AC342-F188-4F8B-9A03-8CED2F47901A}">
            <xm:f>$I33&gt;Information!$D$19*3</xm:f>
            <x14:dxf>
              <fill>
                <patternFill>
                  <bgColor theme="5" tint="0.79998168889431442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91" id="{869CE798-F143-44CC-9D89-390B76251102}">
            <xm:f>$I39&gt;Information!$D$19</xm:f>
            <x14:dxf>
              <fill>
                <patternFill>
                  <bgColor theme="5" tint="0.79998168889431442"/>
                </patternFill>
              </fill>
            </x14:dxf>
          </x14:cfRule>
          <xm:sqref>I39:I41</xm:sqref>
        </x14:conditionalFormatting>
        <x14:conditionalFormatting xmlns:xm="http://schemas.microsoft.com/office/excel/2006/main">
          <x14:cfRule type="expression" priority="97" id="{A8C3C1DC-75E6-4C76-9A84-269E9E0E529C}">
            <xm:f>$I43&gt;Information!$D$19*3</xm:f>
            <x14:dxf>
              <fill>
                <patternFill>
                  <bgColor theme="5" tint="0.79998168889431442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44" id="{A9A10A45-E54D-499B-B64D-1981C80D97DF}">
            <xm:f>$I49&gt;Information!$D$19</xm:f>
            <x14:dxf>
              <fill>
                <patternFill>
                  <bgColor theme="5" tint="0.79998168889431442"/>
                </patternFill>
              </fill>
            </x14:dxf>
          </x14:cfRule>
          <xm:sqref>I49:I51</xm:sqref>
        </x14:conditionalFormatting>
        <x14:conditionalFormatting xmlns:xm="http://schemas.microsoft.com/office/excel/2006/main">
          <x14:cfRule type="expression" priority="50" id="{3A20E30F-4927-436C-AC48-9D9B78044EA6}">
            <xm:f>$I53&gt;Information!$D$19*3</xm:f>
            <x14:dxf>
              <fill>
                <patternFill>
                  <bgColor theme="5" tint="0.79998168889431442"/>
                </patternFill>
              </fill>
            </x14:dxf>
          </x14:cfRule>
          <xm:sqref>I53</xm:sqref>
        </x14:conditionalFormatting>
        <x14:conditionalFormatting xmlns:xm="http://schemas.microsoft.com/office/excel/2006/main">
          <x14:cfRule type="expression" priority="7" id="{6D6FA719-2B38-4174-BE1F-C74831855AB1}">
            <xm:f>$I69&gt;Information!$D$19</xm:f>
            <x14:dxf>
              <fill>
                <patternFill>
                  <bgColor theme="5" tint="0.79998168889431442"/>
                </patternFill>
              </fill>
            </x14:dxf>
          </x14:cfRule>
          <xm:sqref>I69:I71</xm:sqref>
        </x14:conditionalFormatting>
        <x14:conditionalFormatting xmlns:xm="http://schemas.microsoft.com/office/excel/2006/main">
          <x14:cfRule type="expression" priority="13" id="{126D4054-E517-40FD-B263-583F663C4704}">
            <xm:f>$I73&gt;Information!$D$19*3</xm:f>
            <x14:dxf>
              <fill>
                <patternFill>
                  <bgColor theme="5" tint="0.79998168889431442"/>
                </patternFill>
              </fill>
            </x14:dxf>
          </x14:cfRule>
          <xm:sqref>I73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>
    <tabColor rgb="FF00B0F0"/>
    <pageSetUpPr fitToPage="1"/>
  </sheetPr>
  <dimension ref="B5:M39"/>
  <sheetViews>
    <sheetView workbookViewId="0">
      <selection activeCell="G33" sqref="G33"/>
    </sheetView>
  </sheetViews>
  <sheetFormatPr defaultRowHeight="15" x14ac:dyDescent="0.25"/>
  <cols>
    <col min="3" max="3" width="20" customWidth="1"/>
    <col min="4" max="4" width="10.85546875" customWidth="1"/>
    <col min="5" max="5" width="14.85546875" bestFit="1" customWidth="1"/>
    <col min="6" max="6" width="10.85546875" customWidth="1"/>
    <col min="7" max="7" width="67.42578125" customWidth="1"/>
    <col min="8" max="8" width="13.42578125" customWidth="1"/>
    <col min="9" max="9" width="14.85546875" customWidth="1"/>
    <col min="10" max="10" width="15.5703125" customWidth="1"/>
    <col min="12" max="12" width="10.140625" bestFit="1" customWidth="1"/>
  </cols>
  <sheetData>
    <row r="5" spans="3:10" ht="15.75" thickBot="1" x14ac:dyDescent="0.3">
      <c r="C5" s="12" t="s">
        <v>54</v>
      </c>
      <c r="D5" s="13"/>
      <c r="E5" s="155">
        <f>Information!D8</f>
        <v>0</v>
      </c>
      <c r="F5" s="156"/>
      <c r="G5" s="13" t="str">
        <f>"Phone: " &amp; Information!D7</f>
        <v xml:space="preserve">Phone: </v>
      </c>
      <c r="H5" s="93" t="s">
        <v>75</v>
      </c>
      <c r="I5" s="94"/>
      <c r="J5" s="119" t="s">
        <v>214</v>
      </c>
    </row>
    <row r="6" spans="3:10" x14ac:dyDescent="0.25">
      <c r="C6" s="26" t="s">
        <v>55</v>
      </c>
      <c r="E6" s="145">
        <f>Information!D6</f>
        <v>0</v>
      </c>
      <c r="F6" s="145"/>
      <c r="G6" t="str">
        <f>"Mailing Address: " &amp; Information!D9</f>
        <v xml:space="preserve">Mailing Address: </v>
      </c>
      <c r="J6" s="3"/>
    </row>
    <row r="7" spans="3:10" x14ac:dyDescent="0.25">
      <c r="C7" s="26" t="s">
        <v>39</v>
      </c>
      <c r="E7" s="157">
        <f ca="1">DATE(YEAR(INDIRECT(PaymentMonth &amp; "!B5") &amp; INDIRECT(PaymentMonth &amp; "!B6")),MONTH(INDIRECT(PaymentMonth &amp; "!B5") &amp; INDIRECT(PaymentMonth &amp; "!B6")),1)</f>
        <v>45931</v>
      </c>
      <c r="F7" s="157"/>
      <c r="G7" t="str">
        <f>"Email: " &amp; Information!D10</f>
        <v xml:space="preserve">Email: </v>
      </c>
      <c r="J7" s="3"/>
    </row>
    <row r="8" spans="3:10" x14ac:dyDescent="0.25">
      <c r="C8" s="26" t="s">
        <v>40</v>
      </c>
      <c r="E8" s="145" t="s">
        <v>162</v>
      </c>
      <c r="F8" s="145"/>
      <c r="H8" t="s">
        <v>246</v>
      </c>
      <c r="J8" s="71">
        <f ca="1">I19+I22++I25</f>
        <v>0</v>
      </c>
    </row>
    <row r="9" spans="3:10" x14ac:dyDescent="0.25">
      <c r="C9" s="26" t="s">
        <v>41</v>
      </c>
      <c r="E9" s="157">
        <f ca="1">DATE(YEAR(INDIRECT(PaymentMonth &amp; "!B5")  &amp; INDIRECT(PaymentMonth &amp; "!B6")),MONTH(INDIRECT(PaymentMonth &amp; "!B5") &amp; INDIRECT(PaymentMonth &amp; "!B6"))+1,0)</f>
        <v>45961</v>
      </c>
      <c r="F9" s="157"/>
      <c r="H9" t="s">
        <v>80</v>
      </c>
      <c r="J9" s="72">
        <f ca="1">I18+I21+I24</f>
        <v>0</v>
      </c>
    </row>
    <row r="10" spans="3:10" x14ac:dyDescent="0.25">
      <c r="C10" s="26" t="s">
        <v>42</v>
      </c>
      <c r="E10" s="158" t="str">
        <f ca="1">"KPAY/HRLY"&amp;" "&amp;INDIRECT(PaymentMonth&amp;"!B5")&amp;" "&amp;INDIRECT(PaymentMonth&amp;"!B6")</f>
        <v>KPAY/HRLY October 2025</v>
      </c>
      <c r="F10" s="158"/>
      <c r="J10" s="3"/>
    </row>
    <row r="11" spans="3:10" x14ac:dyDescent="0.25">
      <c r="C11" s="26"/>
      <c r="J11" s="3"/>
    </row>
    <row r="12" spans="3:10" x14ac:dyDescent="0.25">
      <c r="C12" s="28" t="s">
        <v>69</v>
      </c>
      <c r="D12" s="73"/>
      <c r="E12" s="4"/>
      <c r="F12" s="4" t="s">
        <v>70</v>
      </c>
      <c r="G12" s="73"/>
      <c r="H12" s="4"/>
      <c r="I12" s="4"/>
      <c r="J12" s="29"/>
    </row>
    <row r="14" spans="3:10" x14ac:dyDescent="0.25">
      <c r="C14" s="74" t="s">
        <v>43</v>
      </c>
      <c r="D14" s="74"/>
    </row>
    <row r="16" spans="3:10" x14ac:dyDescent="0.25">
      <c r="C16" t="s">
        <v>28</v>
      </c>
      <c r="D16" t="s">
        <v>30</v>
      </c>
      <c r="E16" t="s">
        <v>44</v>
      </c>
      <c r="F16" t="s">
        <v>45</v>
      </c>
      <c r="G16" t="s">
        <v>46</v>
      </c>
      <c r="H16" s="9" t="s">
        <v>47</v>
      </c>
      <c r="I16" s="9" t="s">
        <v>48</v>
      </c>
      <c r="J16" s="9" t="s">
        <v>49</v>
      </c>
    </row>
    <row r="17" spans="3:13" x14ac:dyDescent="0.25">
      <c r="H17" s="9"/>
      <c r="I17" s="9"/>
      <c r="J17" s="75"/>
    </row>
    <row r="18" spans="3:13" x14ac:dyDescent="0.25">
      <c r="C18" s="76" t="s">
        <v>160</v>
      </c>
      <c r="D18" s="76" t="s">
        <v>50</v>
      </c>
      <c r="E18" s="77" t="s">
        <v>161</v>
      </c>
      <c r="F18" s="78">
        <v>4636</v>
      </c>
      <c r="G18" s="76" t="s">
        <v>25</v>
      </c>
      <c r="H18" s="79">
        <f>Information!$D$16</f>
        <v>0.72499999999999998</v>
      </c>
      <c r="I18" s="80">
        <f ca="1">Overview!J4</f>
        <v>0</v>
      </c>
      <c r="J18" s="80">
        <f ca="1">H18*I18</f>
        <v>0</v>
      </c>
    </row>
    <row r="19" spans="3:13" x14ac:dyDescent="0.25">
      <c r="C19" s="81" t="s">
        <v>160</v>
      </c>
      <c r="D19" s="81" t="s">
        <v>50</v>
      </c>
      <c r="E19" s="82" t="s">
        <v>161</v>
      </c>
      <c r="F19" s="83">
        <v>4649</v>
      </c>
      <c r="G19" s="81" t="s">
        <v>215</v>
      </c>
      <c r="H19" s="84">
        <f>Information!$D$18</f>
        <v>51.27</v>
      </c>
      <c r="I19" s="85">
        <f ca="1">Overview!D4+Overview!E4+Overview!F4+Overview!H4</f>
        <v>0</v>
      </c>
      <c r="J19" s="86">
        <f ca="1">H19*I19</f>
        <v>0</v>
      </c>
    </row>
    <row r="20" spans="3:13" x14ac:dyDescent="0.25">
      <c r="H20" s="9"/>
      <c r="I20" s="9"/>
      <c r="J20" s="75"/>
    </row>
    <row r="21" spans="3:13" x14ac:dyDescent="0.25">
      <c r="C21" s="76" t="s">
        <v>159</v>
      </c>
      <c r="D21" s="76" t="s">
        <v>50</v>
      </c>
      <c r="E21" s="77" t="s">
        <v>161</v>
      </c>
      <c r="F21" s="78">
        <v>4636</v>
      </c>
      <c r="G21" s="76" t="s">
        <v>25</v>
      </c>
      <c r="H21" s="79">
        <f>Information!$D$16</f>
        <v>0.72499999999999998</v>
      </c>
      <c r="I21" s="80">
        <f ca="1">Overview!J6</f>
        <v>0</v>
      </c>
      <c r="J21" s="80">
        <f ca="1">H21*I21</f>
        <v>0</v>
      </c>
    </row>
    <row r="22" spans="3:13" x14ac:dyDescent="0.25">
      <c r="C22" s="81" t="s">
        <v>159</v>
      </c>
      <c r="D22" s="81" t="s">
        <v>50</v>
      </c>
      <c r="E22" s="82" t="s">
        <v>161</v>
      </c>
      <c r="F22" s="83">
        <v>4649</v>
      </c>
      <c r="G22" s="81" t="s">
        <v>215</v>
      </c>
      <c r="H22" s="84">
        <f>Information!$D$18</f>
        <v>51.27</v>
      </c>
      <c r="I22" s="85">
        <f ca="1">Overview!D6+Overview!E6+Overview!F6+Overview!H6</f>
        <v>0</v>
      </c>
      <c r="J22" s="86">
        <f ca="1">H22*I22</f>
        <v>0</v>
      </c>
    </row>
    <row r="23" spans="3:13" x14ac:dyDescent="0.25">
      <c r="E23" s="30"/>
      <c r="F23" s="30"/>
      <c r="H23" s="9"/>
      <c r="I23" s="9"/>
      <c r="J23" s="75"/>
    </row>
    <row r="24" spans="3:13" x14ac:dyDescent="0.25">
      <c r="C24" s="76" t="s">
        <v>159</v>
      </c>
      <c r="D24" s="76" t="s">
        <v>50</v>
      </c>
      <c r="E24" s="77" t="s">
        <v>161</v>
      </c>
      <c r="F24" s="78">
        <v>4636</v>
      </c>
      <c r="G24" s="76" t="s">
        <v>25</v>
      </c>
      <c r="H24" s="79">
        <f>Information!$D$16</f>
        <v>0.72499999999999998</v>
      </c>
      <c r="I24" s="80">
        <f ca="1">Overview!J8</f>
        <v>0</v>
      </c>
      <c r="J24" s="80">
        <f ca="1">H24*I24</f>
        <v>0</v>
      </c>
    </row>
    <row r="25" spans="3:13" x14ac:dyDescent="0.25">
      <c r="C25" s="81" t="s">
        <v>159</v>
      </c>
      <c r="D25" s="81" t="s">
        <v>50</v>
      </c>
      <c r="E25" s="82" t="s">
        <v>161</v>
      </c>
      <c r="F25" s="83">
        <v>4649</v>
      </c>
      <c r="G25" s="81" t="s">
        <v>215</v>
      </c>
      <c r="H25" s="84">
        <f>Information!$D$18</f>
        <v>51.27</v>
      </c>
      <c r="I25" s="85">
        <f ca="1">Overview!D8+Overview!E8+Overview!F8+Overview!H8</f>
        <v>0</v>
      </c>
      <c r="J25" s="86">
        <f ca="1">H25*I25</f>
        <v>0</v>
      </c>
    </row>
    <row r="26" spans="3:13" x14ac:dyDescent="0.25">
      <c r="H26" s="9"/>
      <c r="I26" s="9"/>
      <c r="J26" s="75"/>
    </row>
    <row r="27" spans="3:13" ht="15.75" thickBot="1" x14ac:dyDescent="0.3">
      <c r="C27" t="s">
        <v>51</v>
      </c>
      <c r="H27" s="9"/>
      <c r="I27" s="9"/>
      <c r="J27" s="87">
        <f ca="1">SUM(J18:J25)</f>
        <v>0</v>
      </c>
      <c r="L27" s="152" t="s">
        <v>79</v>
      </c>
      <c r="M27" s="152"/>
    </row>
    <row r="28" spans="3:13" ht="15.75" thickTop="1" x14ac:dyDescent="0.25">
      <c r="H28" s="9"/>
      <c r="I28" s="9"/>
      <c r="J28" s="75"/>
    </row>
    <row r="29" spans="3:13" x14ac:dyDescent="0.25">
      <c r="H29" s="9"/>
      <c r="I29" s="9"/>
      <c r="J29" s="75"/>
    </row>
    <row r="30" spans="3:13" x14ac:dyDescent="0.25">
      <c r="C30" s="88" t="s">
        <v>2</v>
      </c>
      <c r="D30" s="89"/>
      <c r="E30" s="89"/>
      <c r="F30" s="89"/>
      <c r="G30" s="89"/>
      <c r="H30" s="89"/>
      <c r="I30" s="89"/>
      <c r="J30" s="90"/>
    </row>
    <row r="31" spans="3:13" x14ac:dyDescent="0.25">
      <c r="C31" s="91" t="s">
        <v>248</v>
      </c>
      <c r="D31" s="81"/>
      <c r="E31" s="81"/>
      <c r="F31" s="81"/>
      <c r="G31" s="81"/>
      <c r="H31" s="81"/>
      <c r="I31" s="81"/>
      <c r="J31" s="92"/>
    </row>
    <row r="32" spans="3:13" x14ac:dyDescent="0.25">
      <c r="C32" s="26"/>
      <c r="J32" s="3"/>
    </row>
    <row r="33" spans="2:10" x14ac:dyDescent="0.25">
      <c r="C33" s="26" t="s">
        <v>52</v>
      </c>
      <c r="E33" s="153">
        <f ca="1">INDIRECT(PaymentMonth &amp; "!K6")</f>
        <v>0</v>
      </c>
      <c r="F33" s="153"/>
      <c r="J33" s="3"/>
    </row>
    <row r="34" spans="2:10" x14ac:dyDescent="0.25">
      <c r="C34" s="26"/>
      <c r="J34" s="3"/>
    </row>
    <row r="35" spans="2:10" x14ac:dyDescent="0.25">
      <c r="C35" s="28" t="s">
        <v>26</v>
      </c>
      <c r="D35" s="4"/>
      <c r="E35" s="154">
        <f ca="1">INDIRECT(PaymentMonth &amp; "!O6")</f>
        <v>0</v>
      </c>
      <c r="F35" s="153"/>
      <c r="G35" s="4"/>
      <c r="H35" s="4"/>
      <c r="I35" s="4"/>
      <c r="J35" s="29"/>
    </row>
    <row r="38" spans="2:10" x14ac:dyDescent="0.25">
      <c r="B38" t="s">
        <v>123</v>
      </c>
      <c r="C38" t="s">
        <v>53</v>
      </c>
      <c r="D38" s="9" t="str">
        <f ca="1">IF(AND(Overview!D19="OK",Overview!D28="OK",Overview!D29="OK",Overview!D30="OK",Overview!D33="OK",Overview!D37="OK"),"OK","ERROR")</f>
        <v>OK</v>
      </c>
      <c r="E38" t="str">
        <f ca="1">IF(D38="ERROR","Switch to Overview sheet to view errors","")</f>
        <v/>
      </c>
    </row>
    <row r="39" spans="2:10" x14ac:dyDescent="0.25">
      <c r="B39" t="s">
        <v>124</v>
      </c>
      <c r="C39" t="s">
        <v>53</v>
      </c>
      <c r="D39" s="9" t="str">
        <f ca="1">IF(AND(MonthlyReview!M35="OK",MonthlyReview!N35="OK"),"OK","ERROR")</f>
        <v>OK</v>
      </c>
      <c r="E39" t="str">
        <f ca="1">IF(D39="ERROR","Switch to MonthlyReview sheet to view errors","")</f>
        <v/>
      </c>
    </row>
  </sheetData>
  <mergeCells count="9">
    <mergeCell ref="L27:M27"/>
    <mergeCell ref="E33:F33"/>
    <mergeCell ref="E35:F35"/>
    <mergeCell ref="E5:F5"/>
    <mergeCell ref="E6:F6"/>
    <mergeCell ref="E7:F7"/>
    <mergeCell ref="E8:F8"/>
    <mergeCell ref="E9:F9"/>
    <mergeCell ref="E10:F10"/>
  </mergeCells>
  <conditionalFormatting sqref="D38:D39">
    <cfRule type="containsText" dxfId="13" priority="1" operator="containsText" text="ERROR">
      <formula>NOT(ISERROR(SEARCH("ERROR",D38)))</formula>
    </cfRule>
    <cfRule type="containsText" dxfId="12" priority="2" operator="containsText" text="OK">
      <formula>NOT(ISERROR(SEARCH("OK",D38)))</formula>
    </cfRule>
  </conditionalFormatting>
  <dataValidations count="2">
    <dataValidation type="list" allowBlank="1" showInputMessage="1" showErrorMessage="1" sqref="J5" xr:uid="{00000000-0002-0000-0D00-000000000000}">
      <formula1>"Oct25,Nov25,Dec25,Jan26,Feb26,Mar26,Apr26,May26,Jun26,Jul26,Aug26,Sep26,Oct26,Nov26,Dec26,Jan27,Feb27,Mar27,Apr27,May27,Jun27,Test"</formula1>
    </dataValidation>
    <dataValidation type="list" allowBlank="1" showInputMessage="1" showErrorMessage="1" sqref="C21:C22 C24:C25 C18:C19" xr:uid="{E0D6AAA6-0911-49C5-87E2-F370F50C08FE}">
      <formula1>"n/a, Benton, Clatsop, Columbia, Coos, Douglas, Lincoln, Linn, Multnomah, Polk, Yamhill"</formula1>
    </dataValidation>
  </dataValidations>
  <pageMargins left="0.7" right="0.7" top="0.75" bottom="0.75" header="0.3" footer="0.3"/>
  <pageSetup scale="8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">
    <tabColor theme="5" tint="0.39997558519241921"/>
  </sheetPr>
  <dimension ref="B2:O38"/>
  <sheetViews>
    <sheetView workbookViewId="0">
      <selection activeCell="C4" sqref="C4"/>
    </sheetView>
  </sheetViews>
  <sheetFormatPr defaultColWidth="8.85546875" defaultRowHeight="15" x14ac:dyDescent="0.25"/>
  <cols>
    <col min="2" max="2" width="12.42578125" customWidth="1"/>
    <col min="3" max="3" width="27.85546875" customWidth="1"/>
    <col min="4" max="5" width="34.140625" customWidth="1"/>
    <col min="6" max="6" width="22" customWidth="1"/>
    <col min="7" max="7" width="21.85546875" customWidth="1"/>
    <col min="8" max="8" width="22.28515625" bestFit="1" customWidth="1"/>
    <col min="14" max="14" width="12" customWidth="1"/>
  </cols>
  <sheetData>
    <row r="2" spans="3:15" ht="15.75" thickBot="1" x14ac:dyDescent="0.3">
      <c r="D2" s="9" t="s">
        <v>221</v>
      </c>
      <c r="E2" s="9" t="s">
        <v>222</v>
      </c>
      <c r="F2" s="9" t="s">
        <v>220</v>
      </c>
      <c r="G2" s="95"/>
      <c r="H2" s="9" t="s">
        <v>223</v>
      </c>
      <c r="J2" s="9" t="s">
        <v>25</v>
      </c>
      <c r="L2" s="96" t="s">
        <v>145</v>
      </c>
      <c r="M2" s="97"/>
      <c r="N2" s="97"/>
      <c r="O2" s="98" t="str">
        <f>Invoice!PaymentMonth</f>
        <v>Oct25</v>
      </c>
    </row>
    <row r="3" spans="3:15" x14ac:dyDescent="0.25">
      <c r="D3" s="9"/>
      <c r="E3" s="9"/>
      <c r="F3" s="9"/>
      <c r="G3" s="95"/>
      <c r="J3" s="9"/>
    </row>
    <row r="4" spans="3:15" x14ac:dyDescent="0.25">
      <c r="C4" t="s">
        <v>160</v>
      </c>
      <c r="D4" s="70" cm="1">
        <f t="array" aca="1" ref="D4" ca="1">SUMPRODUCT((INDIRECT(PaymentMonth&amp;"!$C$15:$C$1000")=C4)*(INDIRECT(PaymentMonth&amp;"!$I$15:$I$1000")=$D$2)*(INDIRECT(PaymentMonth&amp;"!$H$15:$H$1000")))</f>
        <v>0</v>
      </c>
      <c r="E4" s="70" cm="1">
        <f t="array" aca="1" ref="E4" ca="1">SUMPRODUCT((INDIRECT(PaymentMonth&amp;"!$C$15:$C$1000")=C4)*(INDIRECT(PaymentMonth&amp;"!$I$15:$I$1000")=$E$2)*(INDIRECT(PaymentMonth&amp;"!$H$15:$H$1000")))</f>
        <v>0</v>
      </c>
      <c r="F4" s="70" cm="1">
        <f t="array" aca="1" ref="F4" ca="1">SUMPRODUCT((INDIRECT(PaymentMonth&amp;"!$C$15:$C$1000")=C4)*(INDIRECT(PaymentMonth&amp;"!$I$15:$I$1000")=$F$2)*(INDIRECT(PaymentMonth&amp;"!$H$15:$H$1000")))</f>
        <v>0</v>
      </c>
      <c r="G4" s="99"/>
      <c r="H4" s="70" cm="1">
        <f t="array" aca="1" ref="H4" ca="1">SUMPRODUCT((INDIRECT(PaymentMonth&amp;"!$C$15:$C$1000")=C4)*(INDIRECT(PaymentMonth&amp;"!$I$15:$I$1000")=$H$2)*(INDIRECT(PaymentMonth&amp;"!$H$15:$H$1000")))</f>
        <v>0</v>
      </c>
      <c r="J4" s="70">
        <f ca="1">SUMIF(INDIRECT(PaymentMonth &amp; "!$C$15:$C$1000"),C4,INDIRECT(PaymentMonth &amp; "!$O$15:$O$1000"))+SUMIF(INDIRECT(PaymentMonth &amp; "!$C$15:$C$1000"),"",INDIRECT(PaymentMonth &amp; "!$O$15:$O$1000"))</f>
        <v>0</v>
      </c>
    </row>
    <row r="5" spans="3:15" x14ac:dyDescent="0.25">
      <c r="D5" s="9"/>
      <c r="E5" s="9"/>
      <c r="F5" s="9"/>
      <c r="G5" s="95"/>
      <c r="J5" s="9"/>
    </row>
    <row r="6" spans="3:15" x14ac:dyDescent="0.25">
      <c r="C6" t="s">
        <v>159</v>
      </c>
      <c r="D6" s="70" cm="1">
        <f t="array" aca="1" ref="D6" ca="1">SUMPRODUCT((INDIRECT(PaymentMonth&amp;"!$C$15:$C$1000")=C6)*(INDIRECT(PaymentMonth&amp;"!$I$15:$I$1000")=$D$2)*(INDIRECT(PaymentMonth&amp;"!$H$15:$H$1000")))</f>
        <v>0</v>
      </c>
      <c r="E6" s="70" cm="1">
        <f t="array" aca="1" ref="E6" ca="1">SUMPRODUCT((INDIRECT(PaymentMonth&amp;"!$C$15:$C$1000")=C6)*(INDIRECT(PaymentMonth&amp;"!$I$15:$I$1000")=$E$2)*(INDIRECT(PaymentMonth&amp;"!$H$15:$H$1000")))</f>
        <v>0</v>
      </c>
      <c r="F6" s="70" cm="1">
        <f t="array" aca="1" ref="F6" ca="1">SUMPRODUCT((INDIRECT(PaymentMonth&amp;"!$C$15:$C$1000")=C6)*(INDIRECT(PaymentMonth&amp;"!$I$15:$I$1000")=$F$2)*(INDIRECT(PaymentMonth&amp;"!$H$15:$H$1000")))</f>
        <v>0</v>
      </c>
      <c r="G6" s="99"/>
      <c r="H6" s="70" cm="1">
        <f t="array" aca="1" ref="H6" ca="1">SUMPRODUCT((INDIRECT(PaymentMonth&amp;"!$C$15:$C$1000")=C6)*(INDIRECT(PaymentMonth&amp;"!$I$15:$I$1000")=$H$2)*(INDIRECT(PaymentMonth&amp;"!$H$15:$H$1000")))</f>
        <v>0</v>
      </c>
      <c r="J6" s="70">
        <f ca="1">SUMIF(INDIRECT(PaymentMonth &amp; "!$C$15:$C$1000"),C6,INDIRECT(PaymentMonth &amp; "!$O$15:$O$1000"))+SUMIF(INDIRECT(PaymentMonth &amp; "!$C$15:$C$1000"),"",INDIRECT(PaymentMonth &amp; "!$O$15:$O$1000"))</f>
        <v>0</v>
      </c>
    </row>
    <row r="7" spans="3:15" x14ac:dyDescent="0.25">
      <c r="G7" s="100"/>
    </row>
    <row r="8" spans="3:15" x14ac:dyDescent="0.25">
      <c r="C8" t="s">
        <v>159</v>
      </c>
      <c r="D8" s="70" cm="1">
        <f t="array" aca="1" ref="D8" ca="1">SUMPRODUCT((INDIRECT(PaymentMonth&amp;"!$C$15:$C$1000")=C8)*(INDIRECT(PaymentMonth&amp;"!$I$15:$I$1000")=$D$2)*(INDIRECT(PaymentMonth&amp;"!$H$15:$H$1000")))</f>
        <v>0</v>
      </c>
      <c r="E8" s="70" cm="1">
        <f t="array" aca="1" ref="E8" ca="1">SUMPRODUCT((INDIRECT(PaymentMonth&amp;"!$C$15:$C$1000")=C8)*(INDIRECT(PaymentMonth&amp;"!$I$15:$I$1000")=$E$2)*(INDIRECT(PaymentMonth&amp;"!$H$15:$H$1000")))</f>
        <v>0</v>
      </c>
      <c r="F8" s="70" cm="1">
        <f t="array" aca="1" ref="F8" ca="1">SUMPRODUCT((INDIRECT(PaymentMonth&amp;"!$C$15:$C$1000")=C8)*(INDIRECT(PaymentMonth&amp;"!$I$15:$I$1000")=$F$2)*(INDIRECT(PaymentMonth&amp;"!$H$15:$H$1000")))</f>
        <v>0</v>
      </c>
      <c r="G8" s="99"/>
      <c r="H8" s="70" cm="1">
        <f t="array" aca="1" ref="H8" ca="1">SUMPRODUCT((INDIRECT(PaymentMonth&amp;"!$C$15:$C$1000")=C8)*(INDIRECT(PaymentMonth&amp;"!$I$15:$I$1000")=$H$2)*(INDIRECT(PaymentMonth&amp;"!$H$15:$H$1000")))</f>
        <v>0</v>
      </c>
      <c r="J8" s="70">
        <f ca="1">SUMIF(INDIRECT(PaymentMonth &amp; "!$C$15:$C$500"),C8,INDIRECT(PaymentMonth &amp; "!$O$15:$O$1000"))+SUMIF(INDIRECT(PaymentMonth &amp; "!$C$15:$C$1000"),"",INDIRECT(PaymentMonth &amp; "!$O$15:$O$1000"))</f>
        <v>0</v>
      </c>
    </row>
    <row r="9" spans="3:15" x14ac:dyDescent="0.25">
      <c r="D9" s="4"/>
      <c r="E9" s="4"/>
      <c r="F9" s="4"/>
      <c r="G9" s="101"/>
      <c r="H9" s="4"/>
      <c r="J9" s="4"/>
    </row>
    <row r="10" spans="3:15" x14ac:dyDescent="0.25">
      <c r="C10" t="s">
        <v>38</v>
      </c>
      <c r="D10" s="62">
        <f ca="1">SUM(D4:D9)</f>
        <v>0</v>
      </c>
      <c r="E10" s="62">
        <f ca="1">SUM(E4:E9)</f>
        <v>0</v>
      </c>
      <c r="F10" s="62">
        <f ca="1">SUM(F4:F9)</f>
        <v>0</v>
      </c>
      <c r="G10" s="62">
        <f>SUM(G4:G9)</f>
        <v>0</v>
      </c>
      <c r="H10" s="62">
        <f ca="1">SUM(H4:H9)</f>
        <v>0</v>
      </c>
      <c r="J10" s="62">
        <f ca="1">SUM(J4:J9)</f>
        <v>0</v>
      </c>
    </row>
    <row r="12" spans="3:15" ht="15.75" thickBot="1" x14ac:dyDescent="0.3">
      <c r="C12" t="s">
        <v>56</v>
      </c>
      <c r="G12" s="102">
        <f ca="1">SUM(D10:H10)</f>
        <v>0</v>
      </c>
    </row>
    <row r="13" spans="3:15" ht="15.75" thickTop="1" x14ac:dyDescent="0.25"/>
    <row r="15" spans="3:15" x14ac:dyDescent="0.25">
      <c r="C15" s="103" t="s">
        <v>57</v>
      </c>
      <c r="E15" s="103" t="s">
        <v>64</v>
      </c>
    </row>
    <row r="17" spans="2:6" x14ac:dyDescent="0.25">
      <c r="C17" t="str">
        <f>CONCATENATE("Total Hours &lt;= " &amp; Information!D19)</f>
        <v>Total Hours &lt;= 160</v>
      </c>
      <c r="D17" s="62" t="str">
        <f ca="1">IF(G12-Information!D19&gt;0,"Monthly Hours exceeded","OK")</f>
        <v>OK</v>
      </c>
      <c r="E17" s="5"/>
      <c r="F17" s="5"/>
    </row>
    <row r="18" spans="2:6" x14ac:dyDescent="0.25">
      <c r="E18" s="5"/>
      <c r="F18" s="5"/>
    </row>
    <row r="19" spans="2:6" x14ac:dyDescent="0.25">
      <c r="C19" t="str">
        <f>CONCATENATE("PT &lt;= " &amp; Information!D20)</f>
        <v>PT &lt;= 2</v>
      </c>
      <c r="D19" s="62" t="str">
        <f ca="1">IF(H10&gt;Information!D20,"Personal Time hours exceeded ","OK")</f>
        <v>OK</v>
      </c>
      <c r="E19" s="5"/>
      <c r="F19" s="5"/>
    </row>
    <row r="20" spans="2:6" x14ac:dyDescent="0.25">
      <c r="E20" s="5"/>
      <c r="F20" s="5"/>
    </row>
    <row r="21" spans="2:6" x14ac:dyDescent="0.25">
      <c r="B21" s="19" t="s">
        <v>81</v>
      </c>
      <c r="C21" t="s">
        <v>144</v>
      </c>
      <c r="D21" s="9" t="e">
        <f ca="1">IF((F10/G12)&lt;=0.15,"OK","ASH is greater than 15% of total hours")</f>
        <v>#DIV/0!</v>
      </c>
      <c r="E21" s="5"/>
      <c r="F21" s="5"/>
    </row>
    <row r="22" spans="2:6" x14ac:dyDescent="0.25">
      <c r="E22" s="5"/>
      <c r="F22" s="5"/>
    </row>
    <row r="23" spans="2:6" x14ac:dyDescent="0.25">
      <c r="E23" s="5"/>
      <c r="F23" s="5"/>
    </row>
    <row r="24" spans="2:6" x14ac:dyDescent="0.25">
      <c r="C24" s="103" t="s">
        <v>58</v>
      </c>
      <c r="E24" s="5"/>
      <c r="F24" s="103" t="s">
        <v>61</v>
      </c>
    </row>
    <row r="25" spans="2:6" x14ac:dyDescent="0.25">
      <c r="E25" s="5"/>
      <c r="F25" s="5"/>
    </row>
    <row r="26" spans="2:6" x14ac:dyDescent="0.25">
      <c r="C26" t="s">
        <v>84</v>
      </c>
      <c r="E26" s="5"/>
      <c r="F26" s="5"/>
    </row>
    <row r="27" spans="2:6" x14ac:dyDescent="0.25">
      <c r="E27" s="5"/>
      <c r="F27" s="5" t="s">
        <v>62</v>
      </c>
    </row>
    <row r="28" spans="2:6" x14ac:dyDescent="0.25">
      <c r="C28" t="s">
        <v>37</v>
      </c>
      <c r="D28" s="9" t="str">
        <f ca="1">IF(D10=INDIRECT(PaymentMonth &amp; "!G10"),"OK","ERROR")</f>
        <v>OK</v>
      </c>
      <c r="E28" s="5"/>
      <c r="F28" s="5" t="s">
        <v>141</v>
      </c>
    </row>
    <row r="29" spans="2:6" x14ac:dyDescent="0.25">
      <c r="C29" t="s">
        <v>59</v>
      </c>
      <c r="D29" s="9" t="str">
        <f ca="1">IF(E10=INDIRECT(PaymentMonth &amp; "!H10"),"OK","ERROR")</f>
        <v>OK</v>
      </c>
      <c r="E29" s="5"/>
      <c r="F29" s="5"/>
    </row>
    <row r="30" spans="2:6" x14ac:dyDescent="0.25">
      <c r="C30" t="s">
        <v>36</v>
      </c>
      <c r="D30" s="9" t="str">
        <f ca="1">IF(F10=INDIRECT(PaymentMonth &amp; "!I10"),"OK","ERROR")</f>
        <v>OK</v>
      </c>
      <c r="E30" s="5"/>
      <c r="F30" s="5" t="s">
        <v>63</v>
      </c>
    </row>
    <row r="31" spans="2:6" x14ac:dyDescent="0.25">
      <c r="D31" s="9"/>
      <c r="E31" s="5"/>
      <c r="F31" s="5" t="s">
        <v>82</v>
      </c>
    </row>
    <row r="32" spans="2:6" x14ac:dyDescent="0.25">
      <c r="C32" t="s">
        <v>114</v>
      </c>
      <c r="D32" s="9" t="str">
        <f ca="1">IF(H10=INDIRECT(PaymentMonth &amp; "!k10"),"OK","ERROR")</f>
        <v>OK</v>
      </c>
      <c r="E32" s="5"/>
      <c r="F32" s="5"/>
    </row>
    <row r="33" spans="3:6" x14ac:dyDescent="0.25">
      <c r="C33" t="s">
        <v>25</v>
      </c>
      <c r="D33" s="9" t="str">
        <f ca="1">IF(J10=INDIRECT(PaymentMonth &amp; "!L9"),"OK","ERROR")</f>
        <v>OK</v>
      </c>
      <c r="E33" s="5"/>
      <c r="F33" s="5"/>
    </row>
    <row r="34" spans="3:6" x14ac:dyDescent="0.25">
      <c r="E34" s="5"/>
      <c r="F34" s="5"/>
    </row>
    <row r="35" spans="3:6" x14ac:dyDescent="0.25">
      <c r="C35" t="s">
        <v>148</v>
      </c>
      <c r="E35" s="5"/>
    </row>
    <row r="36" spans="3:6" x14ac:dyDescent="0.25">
      <c r="E36" s="5"/>
      <c r="F36" s="31" t="s">
        <v>85</v>
      </c>
    </row>
    <row r="37" spans="3:6" x14ac:dyDescent="0.25">
      <c r="C37" t="s">
        <v>60</v>
      </c>
      <c r="D37" s="9" t="str">
        <f ca="1">IF(INDIRECT(PaymentMonth &amp; "!R12")=Invoice!J27,"OK","ERROR")</f>
        <v>OK</v>
      </c>
      <c r="E37" s="5"/>
      <c r="F37" s="5" t="s">
        <v>142</v>
      </c>
    </row>
    <row r="38" spans="3:6" x14ac:dyDescent="0.25">
      <c r="F38" s="5" t="s">
        <v>143</v>
      </c>
    </row>
  </sheetData>
  <conditionalFormatting sqref="D21">
    <cfRule type="expression" dxfId="7" priority="25">
      <formula>($F$10/$G$12)&lt;=0.15</formula>
    </cfRule>
    <cfRule type="expression" dxfId="6" priority="31">
      <formula>($F$10/$G$12)&gt;0.15</formula>
    </cfRule>
  </conditionalFormatting>
  <conditionalFormatting sqref="D28:D33">
    <cfRule type="containsText" dxfId="5" priority="4" operator="containsText" text="ERROR">
      <formula>NOT(ISERROR(SEARCH("ERROR",D28)))</formula>
    </cfRule>
    <cfRule type="containsText" dxfId="4" priority="5" operator="containsText" text="OK">
      <formula>NOT(ISERROR(SEARCH("OK",D28)))</formula>
    </cfRule>
    <cfRule type="expression" dxfId="3" priority="6">
      <formula>"OK"</formula>
    </cfRule>
  </conditionalFormatting>
  <conditionalFormatting sqref="D37">
    <cfRule type="containsText" dxfId="2" priority="7" operator="containsText" text="ERROR">
      <formula>NOT(ISERROR(SEARCH("ERROR",D37)))</formula>
    </cfRule>
    <cfRule type="containsText" dxfId="1" priority="8" operator="containsText" text="OK">
      <formula>NOT(ISERROR(SEARCH("OK",D37)))</formula>
    </cfRule>
    <cfRule type="expression" dxfId="0" priority="9">
      <formula>"OK"</formula>
    </cfRule>
  </conditionalFormatting>
  <dataValidations count="1">
    <dataValidation type="list" allowBlank="1" showInputMessage="1" showErrorMessage="1" sqref="C8 C6 C4" xr:uid="{91D0273B-7F00-4993-AD69-3B7A8A428168}">
      <formula1>"n/a, Benton, Clatsop, Columbia, Coos, Douglas, Lincoln, Linn, Multnomah, Polk, Yamhill"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273B084-EA67-4A71-AF07-5F8D06FEDFC7}">
            <xm:f>$G$12&lt;=Information!D19</xm:f>
            <x14:dxf>
              <fill>
                <patternFill>
                  <bgColor theme="6" tint="0.79998168889431442"/>
                </patternFill>
              </fill>
            </x14:dxf>
          </x14:cfRule>
          <x14:cfRule type="expression" priority="34" id="{5AFC1EE5-A8DF-4135-9E20-9A1B35934930}">
            <xm:f>$G$12&gt;Information!D19</xm:f>
            <x14:dxf>
              <fill>
                <patternFill>
                  <bgColor theme="5" tint="0.79998168889431442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expression" priority="1" id="{7B3FA688-6B5C-479F-A5B6-8AF00C80E6BE}">
            <xm:f>$H$10&lt;=Information!D20</xm:f>
            <x14:dxf>
              <fill>
                <patternFill>
                  <bgColor theme="6" tint="0.79998168889431442"/>
                </patternFill>
              </fill>
            </x14:dxf>
          </x14:cfRule>
          <x14:cfRule type="expression" priority="3" id="{E1C9D41C-975D-414F-8B0B-1F08797FDD54}">
            <xm:f>$H$10&gt;Information!D20</xm:f>
            <x14:dxf>
              <fill>
                <patternFill>
                  <bgColor theme="5" tint="0.79998168889431442"/>
                </patternFill>
              </fill>
            </x14:dxf>
          </x14:cfRule>
          <xm:sqref>D19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B050"/>
  </sheetPr>
  <dimension ref="B1:T137"/>
  <sheetViews>
    <sheetView workbookViewId="0"/>
  </sheetViews>
  <sheetFormatPr defaultRowHeight="15" x14ac:dyDescent="0.25"/>
  <cols>
    <col min="3" max="3" width="11.5703125" customWidth="1"/>
  </cols>
  <sheetData>
    <row r="1" spans="2:20" ht="15.75" thickBot="1" x14ac:dyDescent="0.3"/>
    <row r="2" spans="2:20" ht="19.5" thickBot="1" x14ac:dyDescent="0.35">
      <c r="B2" s="159" t="s">
        <v>140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</row>
    <row r="3" spans="2:20" x14ac:dyDescent="0.25">
      <c r="B3" s="108"/>
      <c r="T3" s="109"/>
    </row>
    <row r="4" spans="2:20" x14ac:dyDescent="0.25">
      <c r="B4" s="110" t="s">
        <v>118</v>
      </c>
      <c r="T4" s="109"/>
    </row>
    <row r="5" spans="2:20" x14ac:dyDescent="0.25">
      <c r="B5" s="108"/>
      <c r="T5" s="109"/>
    </row>
    <row r="6" spans="2:20" x14ac:dyDescent="0.25">
      <c r="B6" s="108"/>
      <c r="C6" t="s">
        <v>163</v>
      </c>
      <c r="T6" s="109"/>
    </row>
    <row r="7" spans="2:20" x14ac:dyDescent="0.25">
      <c r="B7" s="108"/>
      <c r="T7" s="109"/>
    </row>
    <row r="8" spans="2:20" x14ac:dyDescent="0.25">
      <c r="B8" s="108"/>
      <c r="T8" s="109"/>
    </row>
    <row r="9" spans="2:20" x14ac:dyDescent="0.25">
      <c r="B9" s="108"/>
      <c r="T9" s="109"/>
    </row>
    <row r="10" spans="2:20" x14ac:dyDescent="0.25">
      <c r="B10" s="108"/>
      <c r="T10" s="109"/>
    </row>
    <row r="11" spans="2:20" x14ac:dyDescent="0.25">
      <c r="B11" s="108"/>
      <c r="T11" s="109"/>
    </row>
    <row r="12" spans="2:20" x14ac:dyDescent="0.25">
      <c r="B12" s="108"/>
      <c r="T12" s="109"/>
    </row>
    <row r="13" spans="2:20" x14ac:dyDescent="0.25">
      <c r="B13" s="108"/>
      <c r="T13" s="109"/>
    </row>
    <row r="14" spans="2:20" x14ac:dyDescent="0.25">
      <c r="B14" s="108"/>
      <c r="T14" s="109"/>
    </row>
    <row r="15" spans="2:20" x14ac:dyDescent="0.25">
      <c r="B15" s="108"/>
      <c r="T15" s="109"/>
    </row>
    <row r="16" spans="2:20" x14ac:dyDescent="0.25">
      <c r="B16" s="108"/>
      <c r="T16" s="109"/>
    </row>
    <row r="17" spans="2:20" x14ac:dyDescent="0.25">
      <c r="B17" s="108"/>
      <c r="T17" s="109"/>
    </row>
    <row r="18" spans="2:20" x14ac:dyDescent="0.25">
      <c r="B18" s="108"/>
      <c r="T18" s="109"/>
    </row>
    <row r="19" spans="2:20" x14ac:dyDescent="0.25">
      <c r="B19" s="108"/>
      <c r="T19" s="109"/>
    </row>
    <row r="20" spans="2:20" x14ac:dyDescent="0.25">
      <c r="B20" s="108"/>
      <c r="T20" s="109"/>
    </row>
    <row r="21" spans="2:20" x14ac:dyDescent="0.25">
      <c r="B21" s="108"/>
      <c r="T21" s="109"/>
    </row>
    <row r="22" spans="2:20" x14ac:dyDescent="0.25">
      <c r="B22" s="110" t="s">
        <v>125</v>
      </c>
      <c r="T22" s="109"/>
    </row>
    <row r="23" spans="2:20" x14ac:dyDescent="0.25">
      <c r="B23" s="108"/>
      <c r="T23" s="109"/>
    </row>
    <row r="24" spans="2:20" x14ac:dyDescent="0.25">
      <c r="B24" s="108"/>
      <c r="C24" t="s">
        <v>126</v>
      </c>
      <c r="T24" s="109"/>
    </row>
    <row r="25" spans="2:20" x14ac:dyDescent="0.25">
      <c r="B25" s="108"/>
      <c r="C25" t="s">
        <v>183</v>
      </c>
      <c r="T25" s="109"/>
    </row>
    <row r="26" spans="2:20" x14ac:dyDescent="0.25">
      <c r="B26" s="108"/>
      <c r="T26" s="109"/>
    </row>
    <row r="27" spans="2:20" x14ac:dyDescent="0.25">
      <c r="B27" s="108"/>
      <c r="T27" s="109"/>
    </row>
    <row r="28" spans="2:20" x14ac:dyDescent="0.25">
      <c r="B28" s="108"/>
      <c r="T28" s="109"/>
    </row>
    <row r="29" spans="2:20" x14ac:dyDescent="0.25">
      <c r="B29" s="108"/>
      <c r="T29" s="109"/>
    </row>
    <row r="30" spans="2:20" x14ac:dyDescent="0.25">
      <c r="B30" s="108"/>
      <c r="C30" s="115" t="s">
        <v>184</v>
      </c>
      <c r="T30" s="109"/>
    </row>
    <row r="31" spans="2:20" x14ac:dyDescent="0.25">
      <c r="B31" s="108"/>
      <c r="C31" s="115"/>
      <c r="T31" s="109"/>
    </row>
    <row r="32" spans="2:20" x14ac:dyDescent="0.25">
      <c r="B32" s="108"/>
      <c r="C32" s="115"/>
      <c r="T32" s="109"/>
    </row>
    <row r="33" spans="2:20" x14ac:dyDescent="0.25">
      <c r="B33" s="108"/>
      <c r="C33" s="115"/>
      <c r="T33" s="109"/>
    </row>
    <row r="34" spans="2:20" x14ac:dyDescent="0.25">
      <c r="B34" s="108"/>
      <c r="C34" s="115"/>
      <c r="T34" s="109"/>
    </row>
    <row r="35" spans="2:20" x14ac:dyDescent="0.25">
      <c r="B35" s="108"/>
      <c r="C35" s="115"/>
      <c r="T35" s="109"/>
    </row>
    <row r="36" spans="2:20" x14ac:dyDescent="0.25">
      <c r="B36" s="108"/>
      <c r="T36" s="109"/>
    </row>
    <row r="37" spans="2:20" x14ac:dyDescent="0.25">
      <c r="B37" s="108"/>
      <c r="T37" s="109"/>
    </row>
    <row r="38" spans="2:20" x14ac:dyDescent="0.25">
      <c r="B38" s="108"/>
      <c r="T38" s="109"/>
    </row>
    <row r="39" spans="2:20" x14ac:dyDescent="0.25">
      <c r="B39" s="108"/>
      <c r="T39" s="109"/>
    </row>
    <row r="40" spans="2:20" x14ac:dyDescent="0.25">
      <c r="B40" s="108"/>
      <c r="T40" s="109"/>
    </row>
    <row r="41" spans="2:20" x14ac:dyDescent="0.25">
      <c r="B41" s="108"/>
      <c r="T41" s="109"/>
    </row>
    <row r="42" spans="2:20" x14ac:dyDescent="0.25">
      <c r="B42" s="108"/>
      <c r="C42" t="s">
        <v>164</v>
      </c>
      <c r="T42" s="109"/>
    </row>
    <row r="43" spans="2:20" x14ac:dyDescent="0.25">
      <c r="B43" s="108"/>
      <c r="C43" t="s">
        <v>127</v>
      </c>
      <c r="T43" s="109"/>
    </row>
    <row r="44" spans="2:20" x14ac:dyDescent="0.25">
      <c r="B44" s="108"/>
      <c r="T44" s="109"/>
    </row>
    <row r="45" spans="2:20" x14ac:dyDescent="0.25">
      <c r="B45" s="108"/>
      <c r="T45" s="109"/>
    </row>
    <row r="46" spans="2:20" x14ac:dyDescent="0.25">
      <c r="B46" s="108"/>
      <c r="T46" s="109"/>
    </row>
    <row r="47" spans="2:20" x14ac:dyDescent="0.25">
      <c r="B47" s="108"/>
      <c r="T47" s="109"/>
    </row>
    <row r="48" spans="2:20" x14ac:dyDescent="0.25">
      <c r="B48" s="108"/>
      <c r="C48" t="s">
        <v>128</v>
      </c>
      <c r="T48" s="109"/>
    </row>
    <row r="49" spans="2:20" x14ac:dyDescent="0.25">
      <c r="B49" s="108"/>
      <c r="C49" t="s">
        <v>129</v>
      </c>
      <c r="T49" s="109"/>
    </row>
    <row r="50" spans="2:20" x14ac:dyDescent="0.25">
      <c r="B50" s="108"/>
      <c r="T50" s="109"/>
    </row>
    <row r="51" spans="2:20" x14ac:dyDescent="0.25">
      <c r="B51" s="108"/>
      <c r="C51" t="s">
        <v>130</v>
      </c>
      <c r="T51" s="109"/>
    </row>
    <row r="52" spans="2:20" x14ac:dyDescent="0.25">
      <c r="B52" s="108"/>
      <c r="T52" s="109"/>
    </row>
    <row r="53" spans="2:20" x14ac:dyDescent="0.25">
      <c r="B53" s="108"/>
      <c r="T53" s="109"/>
    </row>
    <row r="54" spans="2:20" x14ac:dyDescent="0.25">
      <c r="B54" s="108"/>
      <c r="T54" s="109"/>
    </row>
    <row r="55" spans="2:20" x14ac:dyDescent="0.25">
      <c r="B55" s="108"/>
      <c r="T55" s="109"/>
    </row>
    <row r="56" spans="2:20" x14ac:dyDescent="0.25">
      <c r="B56" s="108"/>
      <c r="T56" s="109"/>
    </row>
    <row r="57" spans="2:20" x14ac:dyDescent="0.25">
      <c r="B57" s="108"/>
      <c r="T57" s="109"/>
    </row>
    <row r="58" spans="2:20" x14ac:dyDescent="0.25">
      <c r="B58" s="108"/>
      <c r="T58" s="109"/>
    </row>
    <row r="59" spans="2:20" x14ac:dyDescent="0.25">
      <c r="B59" s="108"/>
      <c r="T59" s="109"/>
    </row>
    <row r="60" spans="2:20" x14ac:dyDescent="0.25">
      <c r="B60" s="108"/>
      <c r="T60" s="109"/>
    </row>
    <row r="61" spans="2:20" x14ac:dyDescent="0.25">
      <c r="B61" s="108"/>
      <c r="T61" s="109"/>
    </row>
    <row r="62" spans="2:20" x14ac:dyDescent="0.25">
      <c r="B62" s="108"/>
      <c r="T62" s="109"/>
    </row>
    <row r="63" spans="2:20" x14ac:dyDescent="0.25">
      <c r="B63" s="110" t="s">
        <v>131</v>
      </c>
      <c r="T63" s="109"/>
    </row>
    <row r="64" spans="2:20" x14ac:dyDescent="0.25">
      <c r="B64" s="108"/>
      <c r="T64" s="109"/>
    </row>
    <row r="65" spans="2:20" x14ac:dyDescent="0.25">
      <c r="B65" s="108"/>
      <c r="C65" t="s">
        <v>179</v>
      </c>
      <c r="T65" s="109"/>
    </row>
    <row r="66" spans="2:20" x14ac:dyDescent="0.25">
      <c r="B66" s="108"/>
      <c r="T66" s="109"/>
    </row>
    <row r="67" spans="2:20" x14ac:dyDescent="0.25">
      <c r="B67" s="108"/>
      <c r="C67" t="s">
        <v>132</v>
      </c>
      <c r="T67" s="109"/>
    </row>
    <row r="68" spans="2:20" x14ac:dyDescent="0.25">
      <c r="B68" s="108"/>
      <c r="C68" t="s">
        <v>180</v>
      </c>
      <c r="T68" s="109"/>
    </row>
    <row r="69" spans="2:20" x14ac:dyDescent="0.25">
      <c r="B69" s="108"/>
      <c r="C69" t="s">
        <v>165</v>
      </c>
      <c r="T69" s="109"/>
    </row>
    <row r="70" spans="2:20" x14ac:dyDescent="0.25">
      <c r="B70" s="108"/>
      <c r="C70" t="s">
        <v>152</v>
      </c>
      <c r="T70" s="109"/>
    </row>
    <row r="71" spans="2:20" x14ac:dyDescent="0.25">
      <c r="B71" s="108"/>
      <c r="T71" s="109"/>
    </row>
    <row r="72" spans="2:20" x14ac:dyDescent="0.25">
      <c r="B72" s="108"/>
      <c r="T72" s="109"/>
    </row>
    <row r="73" spans="2:20" x14ac:dyDescent="0.25">
      <c r="B73" s="108"/>
      <c r="T73" s="109"/>
    </row>
    <row r="74" spans="2:20" x14ac:dyDescent="0.25">
      <c r="B74" s="108"/>
      <c r="T74" s="109"/>
    </row>
    <row r="75" spans="2:20" x14ac:dyDescent="0.25">
      <c r="B75" s="108"/>
      <c r="T75" s="109"/>
    </row>
    <row r="76" spans="2:20" x14ac:dyDescent="0.25">
      <c r="B76" s="108"/>
      <c r="T76" s="109"/>
    </row>
    <row r="77" spans="2:20" x14ac:dyDescent="0.25">
      <c r="B77" s="108"/>
      <c r="T77" s="109"/>
    </row>
    <row r="78" spans="2:20" x14ac:dyDescent="0.25">
      <c r="B78" s="108"/>
      <c r="T78" s="109"/>
    </row>
    <row r="79" spans="2:20" x14ac:dyDescent="0.25">
      <c r="B79" s="108"/>
      <c r="T79" s="109"/>
    </row>
    <row r="80" spans="2:20" x14ac:dyDescent="0.25">
      <c r="B80" s="108"/>
      <c r="T80" s="109"/>
    </row>
    <row r="81" spans="2:20" x14ac:dyDescent="0.25">
      <c r="B81" s="108"/>
      <c r="T81" s="109"/>
    </row>
    <row r="82" spans="2:20" x14ac:dyDescent="0.25">
      <c r="B82" s="108"/>
      <c r="T82" s="109"/>
    </row>
    <row r="83" spans="2:20" x14ac:dyDescent="0.25">
      <c r="B83" s="108"/>
      <c r="T83" s="109"/>
    </row>
    <row r="84" spans="2:20" x14ac:dyDescent="0.25">
      <c r="B84" s="108"/>
      <c r="C84" t="s">
        <v>134</v>
      </c>
      <c r="T84" s="109"/>
    </row>
    <row r="85" spans="2:20" x14ac:dyDescent="0.25">
      <c r="B85" s="108"/>
      <c r="T85" s="109"/>
    </row>
    <row r="86" spans="2:20" x14ac:dyDescent="0.25">
      <c r="B86" s="108"/>
      <c r="C86" t="s">
        <v>166</v>
      </c>
      <c r="T86" s="109"/>
    </row>
    <row r="87" spans="2:20" x14ac:dyDescent="0.25">
      <c r="B87" s="108"/>
      <c r="C87" t="s">
        <v>167</v>
      </c>
      <c r="T87" s="109"/>
    </row>
    <row r="88" spans="2:20" x14ac:dyDescent="0.25">
      <c r="B88" s="108"/>
      <c r="C88" t="s">
        <v>168</v>
      </c>
      <c r="T88" s="109"/>
    </row>
    <row r="89" spans="2:20" x14ac:dyDescent="0.25">
      <c r="B89" s="108"/>
      <c r="T89" s="109"/>
    </row>
    <row r="90" spans="2:20" x14ac:dyDescent="0.25">
      <c r="B90" s="108"/>
      <c r="C90" t="s">
        <v>169</v>
      </c>
      <c r="T90" s="109"/>
    </row>
    <row r="91" spans="2:20" x14ac:dyDescent="0.25">
      <c r="B91" s="108"/>
      <c r="T91" s="109"/>
    </row>
    <row r="92" spans="2:20" x14ac:dyDescent="0.25">
      <c r="B92" s="108"/>
      <c r="T92" s="109"/>
    </row>
    <row r="93" spans="2:20" x14ac:dyDescent="0.25">
      <c r="B93" s="108"/>
      <c r="T93" s="109"/>
    </row>
    <row r="94" spans="2:20" x14ac:dyDescent="0.25">
      <c r="B94" s="108"/>
      <c r="T94" s="109"/>
    </row>
    <row r="95" spans="2:20" x14ac:dyDescent="0.25">
      <c r="B95" s="108"/>
      <c r="T95" s="109"/>
    </row>
    <row r="96" spans="2:20" x14ac:dyDescent="0.25">
      <c r="B96" s="108"/>
      <c r="T96" s="109"/>
    </row>
    <row r="97" spans="2:20" x14ac:dyDescent="0.25">
      <c r="B97" s="108"/>
      <c r="T97" s="109"/>
    </row>
    <row r="98" spans="2:20" x14ac:dyDescent="0.25">
      <c r="B98" s="108"/>
      <c r="T98" s="109"/>
    </row>
    <row r="99" spans="2:20" x14ac:dyDescent="0.25">
      <c r="B99" s="108"/>
      <c r="T99" s="109"/>
    </row>
    <row r="100" spans="2:20" x14ac:dyDescent="0.25">
      <c r="B100" s="108"/>
      <c r="T100" s="109"/>
    </row>
    <row r="101" spans="2:20" x14ac:dyDescent="0.25">
      <c r="B101" s="108"/>
      <c r="T101" s="109"/>
    </row>
    <row r="102" spans="2:20" x14ac:dyDescent="0.25">
      <c r="B102" s="108"/>
      <c r="T102" s="109"/>
    </row>
    <row r="103" spans="2:20" x14ac:dyDescent="0.25">
      <c r="B103" s="108"/>
      <c r="T103" s="109"/>
    </row>
    <row r="104" spans="2:20" x14ac:dyDescent="0.25">
      <c r="B104" s="108"/>
      <c r="T104" s="109"/>
    </row>
    <row r="105" spans="2:20" x14ac:dyDescent="0.25">
      <c r="B105" s="108"/>
      <c r="T105" s="109"/>
    </row>
    <row r="106" spans="2:20" x14ac:dyDescent="0.25">
      <c r="B106" s="108"/>
      <c r="T106" s="109"/>
    </row>
    <row r="107" spans="2:20" x14ac:dyDescent="0.25">
      <c r="B107" s="108"/>
      <c r="T107" s="109"/>
    </row>
    <row r="108" spans="2:20" x14ac:dyDescent="0.25">
      <c r="B108" s="108"/>
      <c r="T108" s="109"/>
    </row>
    <row r="109" spans="2:20" x14ac:dyDescent="0.25">
      <c r="B109" s="108"/>
      <c r="T109" s="109"/>
    </row>
    <row r="110" spans="2:20" x14ac:dyDescent="0.25">
      <c r="B110" s="108"/>
      <c r="T110" s="109"/>
    </row>
    <row r="111" spans="2:20" x14ac:dyDescent="0.25">
      <c r="B111" s="108"/>
      <c r="T111" s="109"/>
    </row>
    <row r="112" spans="2:20" x14ac:dyDescent="0.25">
      <c r="B112" s="108"/>
      <c r="T112" s="109"/>
    </row>
    <row r="113" spans="2:20" x14ac:dyDescent="0.25">
      <c r="B113" s="108"/>
      <c r="T113" s="109"/>
    </row>
    <row r="114" spans="2:20" x14ac:dyDescent="0.25">
      <c r="B114" s="108"/>
      <c r="T114" s="109"/>
    </row>
    <row r="115" spans="2:20" x14ac:dyDescent="0.25">
      <c r="B115" s="108"/>
      <c r="T115" s="109"/>
    </row>
    <row r="116" spans="2:20" x14ac:dyDescent="0.25">
      <c r="B116" s="108"/>
      <c r="C116" s="111" t="s">
        <v>135</v>
      </c>
      <c r="D116" t="s">
        <v>136</v>
      </c>
      <c r="T116" s="109"/>
    </row>
    <row r="117" spans="2:20" x14ac:dyDescent="0.25">
      <c r="B117" s="108"/>
      <c r="T117" s="109"/>
    </row>
    <row r="118" spans="2:20" x14ac:dyDescent="0.25">
      <c r="B118" s="108"/>
      <c r="T118" s="109"/>
    </row>
    <row r="119" spans="2:20" x14ac:dyDescent="0.25">
      <c r="B119" s="110" t="s">
        <v>133</v>
      </c>
      <c r="T119" s="109"/>
    </row>
    <row r="120" spans="2:20" x14ac:dyDescent="0.25">
      <c r="B120" s="108"/>
      <c r="T120" s="109"/>
    </row>
    <row r="121" spans="2:20" x14ac:dyDescent="0.25">
      <c r="B121" s="108"/>
      <c r="C121" t="s">
        <v>181</v>
      </c>
      <c r="T121" s="109"/>
    </row>
    <row r="122" spans="2:20" x14ac:dyDescent="0.25">
      <c r="B122" s="108"/>
      <c r="T122" s="109"/>
    </row>
    <row r="123" spans="2:20" x14ac:dyDescent="0.25">
      <c r="B123" s="108"/>
      <c r="C123" t="s">
        <v>137</v>
      </c>
      <c r="T123" s="109"/>
    </row>
    <row r="124" spans="2:20" x14ac:dyDescent="0.25">
      <c r="B124" s="108"/>
      <c r="C124" s="111" t="s">
        <v>138</v>
      </c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T124" s="109"/>
    </row>
    <row r="125" spans="2:20" x14ac:dyDescent="0.25">
      <c r="B125" s="108"/>
      <c r="T125" s="109"/>
    </row>
    <row r="126" spans="2:20" x14ac:dyDescent="0.25">
      <c r="B126" s="108"/>
      <c r="C126" t="s">
        <v>182</v>
      </c>
      <c r="T126" s="109"/>
    </row>
    <row r="127" spans="2:20" x14ac:dyDescent="0.25">
      <c r="B127" s="108"/>
      <c r="T127" s="109"/>
    </row>
    <row r="128" spans="2:20" x14ac:dyDescent="0.25">
      <c r="B128" s="108"/>
      <c r="T128" s="109"/>
    </row>
    <row r="129" spans="2:20" x14ac:dyDescent="0.25">
      <c r="B129" s="108"/>
      <c r="T129" s="109"/>
    </row>
    <row r="130" spans="2:20" x14ac:dyDescent="0.25">
      <c r="B130" s="108"/>
      <c r="T130" s="109"/>
    </row>
    <row r="131" spans="2:20" x14ac:dyDescent="0.25">
      <c r="B131" s="108"/>
      <c r="T131" s="109"/>
    </row>
    <row r="132" spans="2:20" x14ac:dyDescent="0.25">
      <c r="B132" s="108"/>
      <c r="T132" s="109"/>
    </row>
    <row r="133" spans="2:20" x14ac:dyDescent="0.25">
      <c r="B133" s="110" t="s">
        <v>139</v>
      </c>
      <c r="T133" s="109"/>
    </row>
    <row r="134" spans="2:20" x14ac:dyDescent="0.25">
      <c r="B134" s="108"/>
      <c r="T134" s="109"/>
    </row>
    <row r="135" spans="2:20" x14ac:dyDescent="0.25">
      <c r="B135" s="108"/>
      <c r="C135" t="s">
        <v>170</v>
      </c>
      <c r="T135" s="109"/>
    </row>
    <row r="136" spans="2:20" x14ac:dyDescent="0.25">
      <c r="B136" s="108"/>
      <c r="T136" s="109"/>
    </row>
    <row r="137" spans="2:20" ht="15.75" thickBot="1" x14ac:dyDescent="0.3">
      <c r="B137" s="1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13"/>
    </row>
  </sheetData>
  <sheetProtection algorithmName="SHA-512" hashValue="krSfTjYMaTOOFANlsyeyghhjmHuRbwTaL0QS1ZHGIsLkJGrS1TVfW2/oxoMKlZ5ftTbXL4LK3eyW07R5d6AhZA==" saltValue="VfjZZeP+8Q5u6Zke7eJFSw==" spinCount="100000" sheet="1" objects="1" scenarios="1"/>
  <mergeCells count="1">
    <mergeCell ref="B2:T2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41B7-EA31-44EE-A28B-6572CB5D1E64}">
  <sheetPr>
    <tabColor rgb="FF92D050"/>
  </sheetPr>
  <dimension ref="B1:S185"/>
  <sheetViews>
    <sheetView workbookViewId="0">
      <selection activeCell="P153" sqref="P153"/>
    </sheetView>
  </sheetViews>
  <sheetFormatPr defaultRowHeight="15" x14ac:dyDescent="0.25"/>
  <sheetData>
    <row r="1" spans="2:19" ht="15.75" thickBot="1" x14ac:dyDescent="0.3"/>
    <row r="2" spans="2:19" ht="19.5" thickBot="1" x14ac:dyDescent="0.35">
      <c r="B2" s="159" t="s">
        <v>178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14"/>
      <c r="P2" s="114"/>
      <c r="Q2" s="114"/>
      <c r="R2" s="114"/>
      <c r="S2" s="114"/>
    </row>
    <row r="3" spans="2:19" x14ac:dyDescent="0.25">
      <c r="B3" s="108"/>
      <c r="N3" s="109"/>
    </row>
    <row r="4" spans="2:19" x14ac:dyDescent="0.25">
      <c r="B4" s="110" t="s">
        <v>172</v>
      </c>
      <c r="N4" s="109"/>
    </row>
    <row r="5" spans="2:19" x14ac:dyDescent="0.25">
      <c r="B5" s="108"/>
      <c r="N5" s="109"/>
    </row>
    <row r="6" spans="2:19" x14ac:dyDescent="0.25">
      <c r="B6" s="108"/>
      <c r="N6" s="109"/>
    </row>
    <row r="7" spans="2:19" x14ac:dyDescent="0.25">
      <c r="B7" s="108"/>
      <c r="N7" s="109"/>
    </row>
    <row r="8" spans="2:19" x14ac:dyDescent="0.25">
      <c r="B8" s="108"/>
      <c r="N8" s="109"/>
    </row>
    <row r="9" spans="2:19" x14ac:dyDescent="0.25">
      <c r="B9" s="108"/>
      <c r="N9" s="109"/>
    </row>
    <row r="10" spans="2:19" x14ac:dyDescent="0.25">
      <c r="B10" s="108"/>
      <c r="N10" s="109"/>
    </row>
    <row r="11" spans="2:19" x14ac:dyDescent="0.25">
      <c r="B11" s="108"/>
      <c r="N11" s="109"/>
    </row>
    <row r="12" spans="2:19" x14ac:dyDescent="0.25">
      <c r="B12" s="108"/>
      <c r="N12" s="109"/>
    </row>
    <row r="13" spans="2:19" x14ac:dyDescent="0.25">
      <c r="B13" s="108"/>
      <c r="N13" s="109"/>
    </row>
    <row r="14" spans="2:19" x14ac:dyDescent="0.25">
      <c r="B14" s="108"/>
      <c r="N14" s="109"/>
    </row>
    <row r="15" spans="2:19" x14ac:dyDescent="0.25">
      <c r="B15" s="108"/>
      <c r="N15" s="109"/>
    </row>
    <row r="16" spans="2:19" x14ac:dyDescent="0.25">
      <c r="B16" s="108"/>
      <c r="N16" s="109"/>
    </row>
    <row r="17" spans="2:14" x14ac:dyDescent="0.25">
      <c r="B17" s="108"/>
      <c r="N17" s="109"/>
    </row>
    <row r="18" spans="2:14" x14ac:dyDescent="0.25">
      <c r="B18" s="108"/>
      <c r="N18" s="109"/>
    </row>
    <row r="19" spans="2:14" x14ac:dyDescent="0.25">
      <c r="B19" s="108"/>
      <c r="N19" s="109"/>
    </row>
    <row r="20" spans="2:14" x14ac:dyDescent="0.25">
      <c r="B20" s="108"/>
      <c r="N20" s="109"/>
    </row>
    <row r="21" spans="2:14" x14ac:dyDescent="0.25">
      <c r="B21" s="108"/>
      <c r="N21" s="109"/>
    </row>
    <row r="22" spans="2:14" x14ac:dyDescent="0.25">
      <c r="B22" s="108"/>
      <c r="N22" s="109"/>
    </row>
    <row r="23" spans="2:14" x14ac:dyDescent="0.25">
      <c r="B23" s="108"/>
      <c r="N23" s="109"/>
    </row>
    <row r="24" spans="2:14" x14ac:dyDescent="0.25">
      <c r="B24" s="108"/>
      <c r="N24" s="109"/>
    </row>
    <row r="25" spans="2:14" x14ac:dyDescent="0.25">
      <c r="B25" s="108"/>
      <c r="N25" s="109"/>
    </row>
    <row r="26" spans="2:14" x14ac:dyDescent="0.25">
      <c r="B26" s="108"/>
      <c r="N26" s="109"/>
    </row>
    <row r="27" spans="2:14" x14ac:dyDescent="0.25">
      <c r="B27" s="108"/>
      <c r="N27" s="109"/>
    </row>
    <row r="28" spans="2:14" x14ac:dyDescent="0.25">
      <c r="B28" s="108"/>
      <c r="N28" s="109"/>
    </row>
    <row r="29" spans="2:14" x14ac:dyDescent="0.25">
      <c r="B29" s="108"/>
      <c r="N29" s="109"/>
    </row>
    <row r="30" spans="2:14" x14ac:dyDescent="0.25">
      <c r="B30" s="108"/>
      <c r="N30" s="109"/>
    </row>
    <row r="31" spans="2:14" x14ac:dyDescent="0.25">
      <c r="B31" s="108"/>
      <c r="N31" s="109"/>
    </row>
    <row r="32" spans="2:14" x14ac:dyDescent="0.25">
      <c r="B32" s="108"/>
      <c r="N32" s="109"/>
    </row>
    <row r="33" spans="2:14" x14ac:dyDescent="0.25">
      <c r="B33" s="108"/>
      <c r="N33" s="109"/>
    </row>
    <row r="34" spans="2:14" x14ac:dyDescent="0.25">
      <c r="B34" s="110" t="s">
        <v>171</v>
      </c>
      <c r="N34" s="109"/>
    </row>
    <row r="35" spans="2:14" x14ac:dyDescent="0.25">
      <c r="B35" s="108"/>
      <c r="N35" s="109"/>
    </row>
    <row r="36" spans="2:14" x14ac:dyDescent="0.25">
      <c r="B36" s="108"/>
      <c r="N36" s="109"/>
    </row>
    <row r="37" spans="2:14" x14ac:dyDescent="0.25">
      <c r="B37" s="108"/>
      <c r="N37" s="109"/>
    </row>
    <row r="38" spans="2:14" x14ac:dyDescent="0.25">
      <c r="B38" s="108"/>
      <c r="N38" s="109"/>
    </row>
    <row r="39" spans="2:14" x14ac:dyDescent="0.25">
      <c r="B39" s="108"/>
      <c r="N39" s="109"/>
    </row>
    <row r="40" spans="2:14" x14ac:dyDescent="0.25">
      <c r="B40" s="108"/>
      <c r="N40" s="109"/>
    </row>
    <row r="41" spans="2:14" x14ac:dyDescent="0.25">
      <c r="B41" s="108"/>
      <c r="N41" s="109"/>
    </row>
    <row r="42" spans="2:14" x14ac:dyDescent="0.25">
      <c r="B42" s="108"/>
      <c r="N42" s="109"/>
    </row>
    <row r="43" spans="2:14" x14ac:dyDescent="0.25">
      <c r="B43" s="108"/>
      <c r="N43" s="109"/>
    </row>
    <row r="44" spans="2:14" x14ac:dyDescent="0.25">
      <c r="B44" s="108"/>
      <c r="N44" s="109"/>
    </row>
    <row r="45" spans="2:14" x14ac:dyDescent="0.25">
      <c r="B45" s="108"/>
      <c r="N45" s="109"/>
    </row>
    <row r="46" spans="2:14" x14ac:dyDescent="0.25">
      <c r="B46" s="108"/>
      <c r="N46" s="109"/>
    </row>
    <row r="47" spans="2:14" x14ac:dyDescent="0.25">
      <c r="B47" s="108"/>
      <c r="N47" s="109"/>
    </row>
    <row r="48" spans="2:14" x14ac:dyDescent="0.25">
      <c r="B48" s="108"/>
      <c r="N48" s="109"/>
    </row>
    <row r="49" spans="2:14" x14ac:dyDescent="0.25">
      <c r="B49" s="108"/>
      <c r="N49" s="109"/>
    </row>
    <row r="50" spans="2:14" x14ac:dyDescent="0.25">
      <c r="B50" s="108"/>
      <c r="N50" s="109"/>
    </row>
    <row r="51" spans="2:14" x14ac:dyDescent="0.25">
      <c r="B51" s="108"/>
      <c r="N51" s="109"/>
    </row>
    <row r="52" spans="2:14" x14ac:dyDescent="0.25">
      <c r="B52" s="108"/>
      <c r="N52" s="109"/>
    </row>
    <row r="53" spans="2:14" x14ac:dyDescent="0.25">
      <c r="B53" s="108"/>
      <c r="N53" s="109"/>
    </row>
    <row r="54" spans="2:14" x14ac:dyDescent="0.25">
      <c r="B54" s="108"/>
      <c r="N54" s="109"/>
    </row>
    <row r="55" spans="2:14" x14ac:dyDescent="0.25">
      <c r="B55" s="108"/>
      <c r="N55" s="109"/>
    </row>
    <row r="56" spans="2:14" x14ac:dyDescent="0.25">
      <c r="B56" s="108"/>
      <c r="N56" s="109"/>
    </row>
    <row r="57" spans="2:14" x14ac:dyDescent="0.25">
      <c r="B57" s="108"/>
      <c r="N57" s="109"/>
    </row>
    <row r="58" spans="2:14" x14ac:dyDescent="0.25">
      <c r="B58" s="108"/>
      <c r="N58" s="109"/>
    </row>
    <row r="59" spans="2:14" x14ac:dyDescent="0.25">
      <c r="B59" s="108"/>
      <c r="N59" s="109"/>
    </row>
    <row r="60" spans="2:14" x14ac:dyDescent="0.25">
      <c r="B60" s="110" t="s">
        <v>125</v>
      </c>
      <c r="C60" s="162" t="s">
        <v>173</v>
      </c>
      <c r="D60" s="162"/>
      <c r="E60" s="162"/>
      <c r="F60" s="162"/>
      <c r="G60" s="162"/>
      <c r="H60" s="162"/>
      <c r="I60" s="162"/>
      <c r="J60" s="162"/>
      <c r="K60" s="162"/>
      <c r="N60" s="109"/>
    </row>
    <row r="61" spans="2:14" x14ac:dyDescent="0.25">
      <c r="B61" s="108"/>
      <c r="N61" s="109"/>
    </row>
    <row r="62" spans="2:14" x14ac:dyDescent="0.25">
      <c r="B62" s="108"/>
      <c r="N62" s="109"/>
    </row>
    <row r="63" spans="2:14" x14ac:dyDescent="0.25">
      <c r="B63" s="110" t="s">
        <v>174</v>
      </c>
      <c r="N63" s="109"/>
    </row>
    <row r="64" spans="2:14" x14ac:dyDescent="0.25">
      <c r="B64" s="108"/>
      <c r="N64" s="109"/>
    </row>
    <row r="65" spans="2:14" x14ac:dyDescent="0.25">
      <c r="B65" s="108"/>
      <c r="N65" s="109"/>
    </row>
    <row r="66" spans="2:14" x14ac:dyDescent="0.25">
      <c r="B66" s="108"/>
      <c r="N66" s="109"/>
    </row>
    <row r="67" spans="2:14" x14ac:dyDescent="0.25">
      <c r="B67" s="108"/>
      <c r="N67" s="109"/>
    </row>
    <row r="68" spans="2:14" x14ac:dyDescent="0.25">
      <c r="B68" s="108"/>
      <c r="N68" s="109"/>
    </row>
    <row r="69" spans="2:14" x14ac:dyDescent="0.25">
      <c r="B69" s="108"/>
      <c r="N69" s="109"/>
    </row>
    <row r="70" spans="2:14" x14ac:dyDescent="0.25">
      <c r="B70" s="108"/>
      <c r="N70" s="109"/>
    </row>
    <row r="71" spans="2:14" x14ac:dyDescent="0.25">
      <c r="B71" s="108"/>
      <c r="N71" s="109"/>
    </row>
    <row r="72" spans="2:14" x14ac:dyDescent="0.25">
      <c r="B72" s="108"/>
      <c r="N72" s="109"/>
    </row>
    <row r="73" spans="2:14" x14ac:dyDescent="0.25">
      <c r="B73" s="108"/>
      <c r="N73" s="109"/>
    </row>
    <row r="74" spans="2:14" x14ac:dyDescent="0.25">
      <c r="B74" s="108"/>
      <c r="N74" s="109"/>
    </row>
    <row r="75" spans="2:14" x14ac:dyDescent="0.25">
      <c r="B75" s="108"/>
      <c r="N75" s="109"/>
    </row>
    <row r="76" spans="2:14" x14ac:dyDescent="0.25">
      <c r="B76" s="108"/>
      <c r="N76" s="109"/>
    </row>
    <row r="77" spans="2:14" x14ac:dyDescent="0.25">
      <c r="B77" s="108"/>
      <c r="N77" s="109"/>
    </row>
    <row r="78" spans="2:14" x14ac:dyDescent="0.25">
      <c r="B78" s="108"/>
      <c r="N78" s="109"/>
    </row>
    <row r="79" spans="2:14" x14ac:dyDescent="0.25">
      <c r="B79" s="108"/>
      <c r="N79" s="109"/>
    </row>
    <row r="80" spans="2:14" x14ac:dyDescent="0.25">
      <c r="B80" s="108"/>
      <c r="N80" s="109"/>
    </row>
    <row r="81" spans="2:14" x14ac:dyDescent="0.25">
      <c r="B81" s="108"/>
      <c r="N81" s="109"/>
    </row>
    <row r="82" spans="2:14" x14ac:dyDescent="0.25">
      <c r="B82" s="108"/>
      <c r="N82" s="109"/>
    </row>
    <row r="83" spans="2:14" x14ac:dyDescent="0.25">
      <c r="B83" s="108"/>
      <c r="N83" s="109"/>
    </row>
    <row r="84" spans="2:14" x14ac:dyDescent="0.25">
      <c r="B84" s="108"/>
      <c r="N84" s="109"/>
    </row>
    <row r="85" spans="2:14" x14ac:dyDescent="0.25">
      <c r="B85" s="108"/>
      <c r="N85" s="109"/>
    </row>
    <row r="86" spans="2:14" x14ac:dyDescent="0.25">
      <c r="B86" s="108"/>
      <c r="N86" s="109"/>
    </row>
    <row r="87" spans="2:14" x14ac:dyDescent="0.25">
      <c r="B87" s="108"/>
      <c r="N87" s="109"/>
    </row>
    <row r="88" spans="2:14" x14ac:dyDescent="0.25">
      <c r="B88" s="108"/>
      <c r="N88" s="109"/>
    </row>
    <row r="89" spans="2:14" x14ac:dyDescent="0.25">
      <c r="B89" s="108"/>
      <c r="N89" s="109"/>
    </row>
    <row r="90" spans="2:14" x14ac:dyDescent="0.25">
      <c r="B90" s="108"/>
      <c r="N90" s="109"/>
    </row>
    <row r="91" spans="2:14" x14ac:dyDescent="0.25">
      <c r="B91" s="108"/>
      <c r="N91" s="109"/>
    </row>
    <row r="92" spans="2:14" x14ac:dyDescent="0.25">
      <c r="B92" s="110" t="s">
        <v>175</v>
      </c>
      <c r="N92" s="109"/>
    </row>
    <row r="93" spans="2:14" x14ac:dyDescent="0.25">
      <c r="B93" s="108"/>
      <c r="N93" s="109"/>
    </row>
    <row r="94" spans="2:14" x14ac:dyDescent="0.25">
      <c r="B94" s="108"/>
      <c r="N94" s="109"/>
    </row>
    <row r="95" spans="2:14" x14ac:dyDescent="0.25">
      <c r="B95" s="108"/>
      <c r="N95" s="109"/>
    </row>
    <row r="96" spans="2:14" x14ac:dyDescent="0.25">
      <c r="B96" s="108"/>
      <c r="N96" s="109"/>
    </row>
    <row r="97" spans="2:14" x14ac:dyDescent="0.25">
      <c r="B97" s="108"/>
      <c r="N97" s="109"/>
    </row>
    <row r="98" spans="2:14" x14ac:dyDescent="0.25">
      <c r="B98" s="108"/>
      <c r="N98" s="109"/>
    </row>
    <row r="99" spans="2:14" x14ac:dyDescent="0.25">
      <c r="B99" s="108"/>
      <c r="N99" s="109"/>
    </row>
    <row r="100" spans="2:14" x14ac:dyDescent="0.25">
      <c r="B100" s="108"/>
      <c r="N100" s="109"/>
    </row>
    <row r="101" spans="2:14" x14ac:dyDescent="0.25">
      <c r="B101" s="108"/>
      <c r="N101" s="109"/>
    </row>
    <row r="102" spans="2:14" x14ac:dyDescent="0.25">
      <c r="B102" s="108"/>
      <c r="N102" s="109"/>
    </row>
    <row r="103" spans="2:14" x14ac:dyDescent="0.25">
      <c r="B103" s="108"/>
      <c r="N103" s="109"/>
    </row>
    <row r="104" spans="2:14" x14ac:dyDescent="0.25">
      <c r="B104" s="108"/>
      <c r="N104" s="109"/>
    </row>
    <row r="105" spans="2:14" x14ac:dyDescent="0.25">
      <c r="B105" s="108"/>
      <c r="N105" s="109"/>
    </row>
    <row r="106" spans="2:14" x14ac:dyDescent="0.25">
      <c r="B106" s="108"/>
      <c r="N106" s="109"/>
    </row>
    <row r="107" spans="2:14" x14ac:dyDescent="0.25">
      <c r="B107" s="108"/>
      <c r="N107" s="109"/>
    </row>
    <row r="108" spans="2:14" x14ac:dyDescent="0.25">
      <c r="B108" s="108"/>
      <c r="N108" s="109"/>
    </row>
    <row r="109" spans="2:14" x14ac:dyDescent="0.25">
      <c r="B109" s="108"/>
      <c r="N109" s="109"/>
    </row>
    <row r="110" spans="2:14" x14ac:dyDescent="0.25">
      <c r="B110" s="108"/>
      <c r="N110" s="109"/>
    </row>
    <row r="111" spans="2:14" x14ac:dyDescent="0.25">
      <c r="B111" s="108"/>
      <c r="N111" s="109"/>
    </row>
    <row r="112" spans="2:14" x14ac:dyDescent="0.25">
      <c r="B112" s="108"/>
      <c r="N112" s="109"/>
    </row>
    <row r="113" spans="2:14" x14ac:dyDescent="0.25">
      <c r="B113" s="108"/>
      <c r="N113" s="109"/>
    </row>
    <row r="114" spans="2:14" x14ac:dyDescent="0.25">
      <c r="B114" s="108"/>
      <c r="N114" s="109"/>
    </row>
    <row r="115" spans="2:14" x14ac:dyDescent="0.25">
      <c r="B115" s="108"/>
      <c r="N115" s="109"/>
    </row>
    <row r="116" spans="2:14" x14ac:dyDescent="0.25">
      <c r="B116" s="108"/>
      <c r="N116" s="109"/>
    </row>
    <row r="117" spans="2:14" x14ac:dyDescent="0.25">
      <c r="B117" s="108"/>
      <c r="N117" s="109"/>
    </row>
    <row r="118" spans="2:14" x14ac:dyDescent="0.25">
      <c r="B118" s="108"/>
      <c r="N118" s="109"/>
    </row>
    <row r="119" spans="2:14" x14ac:dyDescent="0.25">
      <c r="B119" s="108"/>
      <c r="N119" s="109"/>
    </row>
    <row r="120" spans="2:14" x14ac:dyDescent="0.25">
      <c r="B120" s="108"/>
      <c r="N120" s="109"/>
    </row>
    <row r="121" spans="2:14" x14ac:dyDescent="0.25">
      <c r="B121" s="108"/>
      <c r="N121" s="109"/>
    </row>
    <row r="122" spans="2:14" x14ac:dyDescent="0.25">
      <c r="B122" s="108"/>
      <c r="N122" s="109"/>
    </row>
    <row r="123" spans="2:14" x14ac:dyDescent="0.25">
      <c r="B123" s="110" t="s">
        <v>133</v>
      </c>
      <c r="C123" s="162" t="s">
        <v>176</v>
      </c>
      <c r="D123" s="162"/>
      <c r="E123" s="162"/>
      <c r="F123" s="162"/>
      <c r="G123" s="162"/>
      <c r="H123" s="162"/>
      <c r="I123" s="162"/>
      <c r="J123" s="162"/>
      <c r="K123" s="162"/>
      <c r="N123" s="109"/>
    </row>
    <row r="124" spans="2:14" x14ac:dyDescent="0.25">
      <c r="B124" s="108"/>
      <c r="N124" s="109"/>
    </row>
    <row r="125" spans="2:14" x14ac:dyDescent="0.25">
      <c r="B125" s="110" t="s">
        <v>139</v>
      </c>
      <c r="N125" s="109"/>
    </row>
    <row r="126" spans="2:14" x14ac:dyDescent="0.25">
      <c r="B126" s="108"/>
      <c r="N126" s="109"/>
    </row>
    <row r="127" spans="2:14" x14ac:dyDescent="0.25">
      <c r="B127" s="108"/>
      <c r="N127" s="109"/>
    </row>
    <row r="128" spans="2:14" x14ac:dyDescent="0.25">
      <c r="B128" s="108"/>
      <c r="N128" s="109"/>
    </row>
    <row r="129" spans="2:14" x14ac:dyDescent="0.25">
      <c r="B129" s="108"/>
      <c r="N129" s="109"/>
    </row>
    <row r="130" spans="2:14" x14ac:dyDescent="0.25">
      <c r="B130" s="108"/>
      <c r="N130" s="109"/>
    </row>
    <row r="131" spans="2:14" x14ac:dyDescent="0.25">
      <c r="B131" s="108"/>
      <c r="N131" s="109"/>
    </row>
    <row r="132" spans="2:14" x14ac:dyDescent="0.25">
      <c r="B132" s="108"/>
      <c r="N132" s="109"/>
    </row>
    <row r="133" spans="2:14" x14ac:dyDescent="0.25">
      <c r="B133" s="108"/>
      <c r="N133" s="109"/>
    </row>
    <row r="134" spans="2:14" x14ac:dyDescent="0.25">
      <c r="B134" s="108"/>
      <c r="N134" s="109"/>
    </row>
    <row r="135" spans="2:14" x14ac:dyDescent="0.25">
      <c r="B135" s="108"/>
      <c r="N135" s="109"/>
    </row>
    <row r="136" spans="2:14" x14ac:dyDescent="0.25">
      <c r="B136" s="108"/>
      <c r="N136" s="109"/>
    </row>
    <row r="137" spans="2:14" x14ac:dyDescent="0.25">
      <c r="B137" s="108"/>
      <c r="N137" s="109"/>
    </row>
    <row r="138" spans="2:14" x14ac:dyDescent="0.25">
      <c r="B138" s="108"/>
      <c r="N138" s="109"/>
    </row>
    <row r="139" spans="2:14" x14ac:dyDescent="0.25">
      <c r="B139" s="108"/>
      <c r="N139" s="109"/>
    </row>
    <row r="140" spans="2:14" x14ac:dyDescent="0.25">
      <c r="B140" s="108"/>
      <c r="N140" s="109"/>
    </row>
    <row r="141" spans="2:14" x14ac:dyDescent="0.25">
      <c r="B141" s="108"/>
      <c r="N141" s="109"/>
    </row>
    <row r="142" spans="2:14" x14ac:dyDescent="0.25">
      <c r="B142" s="108"/>
      <c r="N142" s="109"/>
    </row>
    <row r="143" spans="2:14" x14ac:dyDescent="0.25">
      <c r="B143" s="108"/>
      <c r="N143" s="109"/>
    </row>
    <row r="144" spans="2:14" x14ac:dyDescent="0.25">
      <c r="B144" s="108"/>
      <c r="N144" s="109"/>
    </row>
    <row r="145" spans="2:14" x14ac:dyDescent="0.25">
      <c r="B145" s="108"/>
      <c r="N145" s="109"/>
    </row>
    <row r="146" spans="2:14" x14ac:dyDescent="0.25">
      <c r="B146" s="108"/>
      <c r="N146" s="109"/>
    </row>
    <row r="147" spans="2:14" x14ac:dyDescent="0.25">
      <c r="B147" s="108"/>
      <c r="N147" s="109"/>
    </row>
    <row r="148" spans="2:14" x14ac:dyDescent="0.25">
      <c r="B148" s="108"/>
      <c r="N148" s="109"/>
    </row>
    <row r="149" spans="2:14" x14ac:dyDescent="0.25">
      <c r="B149" s="108"/>
      <c r="N149" s="109"/>
    </row>
    <row r="150" spans="2:14" x14ac:dyDescent="0.25">
      <c r="B150" s="108"/>
      <c r="N150" s="109"/>
    </row>
    <row r="151" spans="2:14" x14ac:dyDescent="0.25">
      <c r="B151" s="108"/>
      <c r="N151" s="109"/>
    </row>
    <row r="152" spans="2:14" x14ac:dyDescent="0.25">
      <c r="B152" s="108"/>
      <c r="N152" s="109"/>
    </row>
    <row r="153" spans="2:14" x14ac:dyDescent="0.25">
      <c r="B153" s="108"/>
      <c r="N153" s="109"/>
    </row>
    <row r="154" spans="2:14" x14ac:dyDescent="0.25">
      <c r="B154" s="108"/>
      <c r="N154" s="109"/>
    </row>
    <row r="155" spans="2:14" x14ac:dyDescent="0.25">
      <c r="B155" s="110" t="s">
        <v>177</v>
      </c>
      <c r="N155" s="109"/>
    </row>
    <row r="156" spans="2:14" x14ac:dyDescent="0.25">
      <c r="B156" s="108"/>
      <c r="N156" s="109"/>
    </row>
    <row r="157" spans="2:14" x14ac:dyDescent="0.25">
      <c r="B157" s="108"/>
      <c r="N157" s="109"/>
    </row>
    <row r="158" spans="2:14" x14ac:dyDescent="0.25">
      <c r="B158" s="108"/>
      <c r="N158" s="109"/>
    </row>
    <row r="159" spans="2:14" x14ac:dyDescent="0.25">
      <c r="B159" s="108"/>
      <c r="N159" s="109"/>
    </row>
    <row r="160" spans="2:14" x14ac:dyDescent="0.25">
      <c r="B160" s="108"/>
      <c r="N160" s="109"/>
    </row>
    <row r="161" spans="2:14" x14ac:dyDescent="0.25">
      <c r="B161" s="108"/>
      <c r="N161" s="109"/>
    </row>
    <row r="162" spans="2:14" x14ac:dyDescent="0.25">
      <c r="B162" s="108"/>
      <c r="N162" s="109"/>
    </row>
    <row r="163" spans="2:14" x14ac:dyDescent="0.25">
      <c r="B163" s="108"/>
      <c r="N163" s="109"/>
    </row>
    <row r="164" spans="2:14" x14ac:dyDescent="0.25">
      <c r="B164" s="108"/>
      <c r="N164" s="109"/>
    </row>
    <row r="165" spans="2:14" x14ac:dyDescent="0.25">
      <c r="B165" s="108"/>
      <c r="N165" s="109"/>
    </row>
    <row r="166" spans="2:14" x14ac:dyDescent="0.25">
      <c r="B166" s="108"/>
      <c r="N166" s="109"/>
    </row>
    <row r="167" spans="2:14" x14ac:dyDescent="0.25">
      <c r="B167" s="108"/>
      <c r="N167" s="109"/>
    </row>
    <row r="168" spans="2:14" x14ac:dyDescent="0.25">
      <c r="B168" s="108"/>
      <c r="N168" s="109"/>
    </row>
    <row r="169" spans="2:14" x14ac:dyDescent="0.25">
      <c r="B169" s="108"/>
      <c r="N169" s="109"/>
    </row>
    <row r="170" spans="2:14" x14ac:dyDescent="0.25">
      <c r="B170" s="108"/>
      <c r="N170" s="109"/>
    </row>
    <row r="171" spans="2:14" x14ac:dyDescent="0.25">
      <c r="B171" s="108"/>
      <c r="N171" s="109"/>
    </row>
    <row r="172" spans="2:14" x14ac:dyDescent="0.25">
      <c r="B172" s="108"/>
      <c r="N172" s="109"/>
    </row>
    <row r="173" spans="2:14" x14ac:dyDescent="0.25">
      <c r="B173" s="108"/>
      <c r="N173" s="109"/>
    </row>
    <row r="174" spans="2:14" x14ac:dyDescent="0.25">
      <c r="B174" s="108"/>
      <c r="N174" s="109"/>
    </row>
    <row r="175" spans="2:14" x14ac:dyDescent="0.25">
      <c r="B175" s="108"/>
      <c r="N175" s="109"/>
    </row>
    <row r="176" spans="2:14" x14ac:dyDescent="0.25">
      <c r="B176" s="108"/>
      <c r="N176" s="109"/>
    </row>
    <row r="177" spans="2:14" x14ac:dyDescent="0.25">
      <c r="B177" s="108"/>
      <c r="N177" s="109"/>
    </row>
    <row r="178" spans="2:14" x14ac:dyDescent="0.25">
      <c r="B178" s="108"/>
      <c r="N178" s="109"/>
    </row>
    <row r="179" spans="2:14" x14ac:dyDescent="0.25">
      <c r="B179" s="108"/>
      <c r="N179" s="109"/>
    </row>
    <row r="180" spans="2:14" x14ac:dyDescent="0.25">
      <c r="B180" s="108"/>
      <c r="N180" s="109"/>
    </row>
    <row r="181" spans="2:14" x14ac:dyDescent="0.25">
      <c r="B181" s="108"/>
      <c r="N181" s="109"/>
    </row>
    <row r="182" spans="2:14" x14ac:dyDescent="0.25">
      <c r="B182" s="108"/>
      <c r="N182" s="109"/>
    </row>
    <row r="183" spans="2:14" x14ac:dyDescent="0.25">
      <c r="B183" s="108"/>
      <c r="N183" s="109"/>
    </row>
    <row r="184" spans="2:14" x14ac:dyDescent="0.25">
      <c r="B184" s="108"/>
      <c r="N184" s="109"/>
    </row>
    <row r="185" spans="2:14" ht="15.75" thickBot="1" x14ac:dyDescent="0.3">
      <c r="B185" s="1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13"/>
    </row>
  </sheetData>
  <sheetProtection algorithmName="SHA-512" hashValue="LaSI7yqyoKHWfuaYc28IViMru8INiCn9Aw2nfAUR2yvlmzroteVxQ/LU4uAIGU4LWMb9TlvHVTqqIrKzYBws+Q==" saltValue="nlSE7//FoKnEYeiEADJKTA==" spinCount="100000" sheet="1" objects="1" scenarios="1"/>
  <mergeCells count="3">
    <mergeCell ref="C60:K60"/>
    <mergeCell ref="C123:K123"/>
    <mergeCell ref="B2:N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4" tint="0.79998168889431442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B11" sqref="B11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140625" style="5" customWidth="1"/>
    <col min="14" max="14" width="9.855468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Oct25</v>
      </c>
      <c r="S4"/>
      <c r="T4"/>
    </row>
    <row r="5" spans="1:20" x14ac:dyDescent="0.25">
      <c r="A5" s="45" t="s">
        <v>4</v>
      </c>
      <c r="B5" s="143" t="s">
        <v>105</v>
      </c>
      <c r="C5" s="143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2025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B17" s="5"/>
      <c r="C17" s="5"/>
      <c r="G17" s="5"/>
      <c r="H17" s="5"/>
      <c r="J17" s="32"/>
      <c r="K17" s="125"/>
      <c r="L17" s="125"/>
      <c r="Q17" s="134" t="str">
        <f>IF(R4=Invoice!PaymentMonth,"","Please Change Invoice Sheet Month to Current Month")</f>
        <v/>
      </c>
      <c r="R17" s="134"/>
      <c r="S17" s="134"/>
      <c r="T17" s="134"/>
      <c r="U17" s="134"/>
      <c r="V17" s="134"/>
    </row>
  </sheetData>
  <mergeCells count="13">
    <mergeCell ref="B4:C4"/>
    <mergeCell ref="B5:C5"/>
    <mergeCell ref="B6:C6"/>
    <mergeCell ref="F3:H3"/>
    <mergeCell ref="F4:H4"/>
    <mergeCell ref="F5:H5"/>
    <mergeCell ref="F6:H6"/>
    <mergeCell ref="Q17:V17"/>
    <mergeCell ref="K6:L6"/>
    <mergeCell ref="O6:P6"/>
    <mergeCell ref="O12:Q12"/>
    <mergeCell ref="R12:S12"/>
    <mergeCell ref="M13:O13"/>
  </mergeCells>
  <conditionalFormatting sqref="J15:J1000">
    <cfRule type="expression" dxfId="153" priority="2">
      <formula>AND(I15&lt;&gt;"",J15="")</formula>
    </cfRule>
  </conditionalFormatting>
  <conditionalFormatting sqref="Q17">
    <cfRule type="containsText" dxfId="152" priority="3" operator="containsText" text="Please">
      <formula>NOT(ISERROR(SEARCH("Please",Q17)))</formula>
    </cfRule>
  </conditionalFormatting>
  <conditionalFormatting sqref="Y10">
    <cfRule type="cellIs" dxfId="151" priority="4" operator="greaterThan">
      <formula>80</formula>
    </cfRule>
  </conditionalFormatting>
  <dataValidations count="3">
    <dataValidation type="list" allowBlank="1" showInputMessage="1" showErrorMessage="1" sqref="C12:C13 C1:C8" xr:uid="{E55FE2AF-AD89-4955-93A3-D04CDA24A179}">
      <formula1>"Multnomah"</formula1>
    </dataValidation>
    <dataValidation type="list" allowBlank="1" showInputMessage="1" showErrorMessage="1" sqref="J15:J1000" xr:uid="{DD3F58D3-CDB5-4A79-B01A-E911E113142C}">
      <formula1>INDIRECT(I15)</formula1>
    </dataValidation>
    <dataValidation type="list" allowBlank="1" showInputMessage="1" showErrorMessage="1" sqref="I15:I1000" xr:uid="{C44706D7-6F6B-4291-A587-67F733113C9A}">
      <formula1>IF(J15="",Hours_Category, INDIRECT("FAKERANGE"))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0E72C8-F576-49EE-ACF0-A3D1E7BA0A6D}">
          <x14:formula1>
            <xm:f>Lists!$A$2:$A$11</xm:f>
          </x14:formula1>
          <xm:sqref>C15:C1000</xm:sqref>
        </x14:dataValidation>
        <x14:dataValidation type="list" allowBlank="1" showInputMessage="1" showErrorMessage="1" xr:uid="{2982FE24-571A-462C-B9D4-06958103EAB4}">
          <x14:formula1>
            <xm:f>Lists!$B$2:$B$4</xm:f>
          </x14:formula1>
          <xm:sqref>G15:G1000</xm:sqref>
        </x14:dataValidation>
        <x14:dataValidation type="list" allowBlank="1" showInputMessage="1" showErrorMessage="1" xr:uid="{A4DD6354-74BD-4FEA-AEB0-78EEABB7798D}">
          <x14:formula1>
            <xm:f>Lists!$C$2:$C$1601</xm:f>
          </x14:formula1>
          <xm:sqref>H15:H1000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20F5-FD0F-4535-BC4B-373F60316506}">
  <sheetPr>
    <tabColor theme="4" tint="0.79998168889431442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28515625" style="5" customWidth="1"/>
    <col min="14" max="14" width="10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Nov25</v>
      </c>
      <c r="S4"/>
      <c r="T4"/>
    </row>
    <row r="5" spans="1:20" x14ac:dyDescent="0.25">
      <c r="A5" s="45" t="s">
        <v>4</v>
      </c>
      <c r="B5" s="151" t="s">
        <v>106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2025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50" priority="1">
      <formula>AND(I15&lt;&gt;"",J15="")</formula>
    </cfRule>
  </conditionalFormatting>
  <conditionalFormatting sqref="Q17">
    <cfRule type="containsText" dxfId="149" priority="2" operator="containsText" text="Please">
      <formula>NOT(ISERROR(SEARCH("Please",Q17)))</formula>
    </cfRule>
  </conditionalFormatting>
  <conditionalFormatting sqref="Y10">
    <cfRule type="cellIs" dxfId="148" priority="3" operator="greaterThan">
      <formula>80</formula>
    </cfRule>
  </conditionalFormatting>
  <dataValidations count="3">
    <dataValidation type="list" allowBlank="1" showInputMessage="1" showErrorMessage="1" sqref="I15:I1000" xr:uid="{2605277B-653E-4763-8332-DE5D3C19D016}">
      <formula1>IF(J15="",Hours_Category, INDIRECT("FAKERANGE"))</formula1>
    </dataValidation>
    <dataValidation type="list" allowBlank="1" showInputMessage="1" showErrorMessage="1" sqref="J15:J1000" xr:uid="{86B7C62E-B328-4B4E-BEA5-11741E90104C}">
      <formula1>INDIRECT(I15)</formula1>
    </dataValidation>
    <dataValidation type="list" allowBlank="1" showInputMessage="1" showErrorMessage="1" sqref="C1:C8 C12:C13" xr:uid="{76A2115F-ECC1-41E2-AD50-306810686648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B09581F-0AEF-443E-9960-A84AE85466BD}">
          <x14:formula1>
            <xm:f>Lists!$C$2:$C$1601</xm:f>
          </x14:formula1>
          <xm:sqref>H15:H1000</xm:sqref>
        </x14:dataValidation>
        <x14:dataValidation type="list" allowBlank="1" showInputMessage="1" showErrorMessage="1" xr:uid="{02FEA5DA-ABC0-47DA-AA29-BBBF23633A51}">
          <x14:formula1>
            <xm:f>Lists!$B$2:$B$4</xm:f>
          </x14:formula1>
          <xm:sqref>G15:G1000</xm:sqref>
        </x14:dataValidation>
        <x14:dataValidation type="list" allowBlank="1" showInputMessage="1" showErrorMessage="1" xr:uid="{D76D564A-A49E-4C94-82A3-30ADED604775}">
          <x14:formula1>
            <xm:f>Lists!$A$2:$A$11</xm:f>
          </x14:formula1>
          <xm:sqref>C15:C1000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680C-CA35-4446-BF6F-2A4611AFF49C}">
  <sheetPr>
    <tabColor theme="4" tint="0.79998168889431442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Dec25</v>
      </c>
      <c r="S4"/>
      <c r="T4"/>
    </row>
    <row r="5" spans="1:20" x14ac:dyDescent="0.25">
      <c r="A5" s="45" t="s">
        <v>4</v>
      </c>
      <c r="B5" s="151" t="s">
        <v>107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2025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47" priority="1">
      <formula>AND(I15&lt;&gt;"",J15="")</formula>
    </cfRule>
  </conditionalFormatting>
  <conditionalFormatting sqref="Q17">
    <cfRule type="containsText" dxfId="146" priority="2" operator="containsText" text="Please">
      <formula>NOT(ISERROR(SEARCH("Please",Q17)))</formula>
    </cfRule>
  </conditionalFormatting>
  <conditionalFormatting sqref="Y10">
    <cfRule type="cellIs" dxfId="145" priority="3" operator="greaterThan">
      <formula>80</formula>
    </cfRule>
  </conditionalFormatting>
  <dataValidations count="3">
    <dataValidation type="list" allowBlank="1" showInputMessage="1" showErrorMessage="1" sqref="I15:I1000" xr:uid="{AFDC8866-BDB0-4580-8BED-7D0BA179059F}">
      <formula1>IF(J15="",Hours_Category, INDIRECT("FAKERANGE"))</formula1>
    </dataValidation>
    <dataValidation type="list" allowBlank="1" showInputMessage="1" showErrorMessage="1" sqref="J15:J1000" xr:uid="{4E0F4BCA-D35A-442B-9974-DEFEBB31BB6F}">
      <formula1>INDIRECT(I15)</formula1>
    </dataValidation>
    <dataValidation type="list" allowBlank="1" showInputMessage="1" showErrorMessage="1" sqref="C1:C8 C12:C13" xr:uid="{C0854F57-4CC8-4F99-A040-048430D481A1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5CAFFC5-ACBC-41E7-BECC-C60477A97B6D}">
          <x14:formula1>
            <xm:f>Lists!$C$2:$C$1601</xm:f>
          </x14:formula1>
          <xm:sqref>H15:H1000</xm:sqref>
        </x14:dataValidation>
        <x14:dataValidation type="list" allowBlank="1" showInputMessage="1" showErrorMessage="1" xr:uid="{B60C04A9-37CB-47FB-A1AB-C43E563A6E1E}">
          <x14:formula1>
            <xm:f>Lists!$B$2:$B$4</xm:f>
          </x14:formula1>
          <xm:sqref>G15:G1000</xm:sqref>
        </x14:dataValidation>
        <x14:dataValidation type="list" allowBlank="1" showInputMessage="1" showErrorMessage="1" xr:uid="{E85D763E-159C-478B-994F-83C13167B3E3}">
          <x14:formula1>
            <xm:f>Lists!$A$2:$A$11</xm:f>
          </x14:formula1>
          <xm:sqref>C15:C1000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1CE9-2EFA-424C-A5FA-26D3C6950FC7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Jan26</v>
      </c>
      <c r="S4"/>
      <c r="T4"/>
    </row>
    <row r="5" spans="1:20" x14ac:dyDescent="0.25">
      <c r="A5" s="45" t="s">
        <v>4</v>
      </c>
      <c r="B5" s="151" t="s">
        <v>71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44" priority="1">
      <formula>AND(I15&lt;&gt;"",J15="")</formula>
    </cfRule>
  </conditionalFormatting>
  <conditionalFormatting sqref="Q17">
    <cfRule type="containsText" dxfId="143" priority="2" operator="containsText" text="Please">
      <formula>NOT(ISERROR(SEARCH("Please",Q17)))</formula>
    </cfRule>
  </conditionalFormatting>
  <conditionalFormatting sqref="Y10">
    <cfRule type="cellIs" dxfId="142" priority="3" operator="greaterThan">
      <formula>80</formula>
    </cfRule>
  </conditionalFormatting>
  <dataValidations count="3">
    <dataValidation type="list" allowBlank="1" showInputMessage="1" showErrorMessage="1" sqref="I15:I1000" xr:uid="{160E8E3A-240A-4A68-9675-52F9CD5CD285}">
      <formula1>IF(J15="",Hours_Category, INDIRECT("FAKERANGE"))</formula1>
    </dataValidation>
    <dataValidation type="list" allowBlank="1" showInputMessage="1" showErrorMessage="1" sqref="J15:J1000" xr:uid="{DA9EBBAD-4C96-4F7D-BF8E-955AF5DD3A09}">
      <formula1>INDIRECT(I15)</formula1>
    </dataValidation>
    <dataValidation type="list" allowBlank="1" showInputMessage="1" showErrorMessage="1" sqref="C1:C8 C12:C13" xr:uid="{4A9106F8-97F9-47BC-88D1-4963FD3AD6DB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664D918-AE5B-4E1D-9458-8CFA2EDEDFB4}">
          <x14:formula1>
            <xm:f>Lists!$C$2:$C$1601</xm:f>
          </x14:formula1>
          <xm:sqref>H15:H1000</xm:sqref>
        </x14:dataValidation>
        <x14:dataValidation type="list" allowBlank="1" showInputMessage="1" showErrorMessage="1" xr:uid="{927807CD-A320-4810-AF99-5B13894E02F0}">
          <x14:formula1>
            <xm:f>Lists!$B$2:$B$4</xm:f>
          </x14:formula1>
          <xm:sqref>G15:G1000</xm:sqref>
        </x14:dataValidation>
        <x14:dataValidation type="list" allowBlank="1" showInputMessage="1" showErrorMessage="1" xr:uid="{4DBDE382-5CE5-465A-AA51-510B04CCE009}">
          <x14:formula1>
            <xm:f>Lists!$A$2:$A$11</xm:f>
          </x14:formula1>
          <xm:sqref>C15:C1000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9C83-67C2-475B-A6D0-D9D59345C2F4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Feb26</v>
      </c>
      <c r="S4"/>
      <c r="T4"/>
    </row>
    <row r="5" spans="1:20" x14ac:dyDescent="0.25">
      <c r="A5" s="45" t="s">
        <v>4</v>
      </c>
      <c r="B5" s="151" t="s">
        <v>72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41" priority="1">
      <formula>AND(I15&lt;&gt;"",J15="")</formula>
    </cfRule>
  </conditionalFormatting>
  <conditionalFormatting sqref="Q17">
    <cfRule type="containsText" dxfId="140" priority="2" operator="containsText" text="Please">
      <formula>NOT(ISERROR(SEARCH("Please",Q17)))</formula>
    </cfRule>
  </conditionalFormatting>
  <conditionalFormatting sqref="Y10">
    <cfRule type="cellIs" dxfId="139" priority="3" operator="greaterThan">
      <formula>80</formula>
    </cfRule>
  </conditionalFormatting>
  <dataValidations count="3">
    <dataValidation type="list" allowBlank="1" showInputMessage="1" showErrorMessage="1" sqref="I15:I1000" xr:uid="{3DFBC034-8634-450C-87C8-EF4D8945D749}">
      <formula1>IF(J15="",Hours_Category, INDIRECT("FAKERANGE"))</formula1>
    </dataValidation>
    <dataValidation type="list" allowBlank="1" showInputMessage="1" showErrorMessage="1" sqref="J15:J1000" xr:uid="{42FD7971-C67C-4CDE-9A1C-95D0D918981C}">
      <formula1>INDIRECT(I15)</formula1>
    </dataValidation>
    <dataValidation type="list" allowBlank="1" showInputMessage="1" showErrorMessage="1" sqref="C1:C8 C12:C13" xr:uid="{F7114CBC-3A04-4F65-9F96-1401521CE6E3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68CD5CD-ED32-4425-AC79-505DE58D9531}">
          <x14:formula1>
            <xm:f>Lists!$C$2:$C$1601</xm:f>
          </x14:formula1>
          <xm:sqref>H15:H1000</xm:sqref>
        </x14:dataValidation>
        <x14:dataValidation type="list" allowBlank="1" showInputMessage="1" showErrorMessage="1" xr:uid="{5D8DF7A1-2CB3-4E32-8D07-E74598ACC444}">
          <x14:formula1>
            <xm:f>Lists!$B$2:$B$4</xm:f>
          </x14:formula1>
          <xm:sqref>G15:G1000</xm:sqref>
        </x14:dataValidation>
        <x14:dataValidation type="list" allowBlank="1" showInputMessage="1" showErrorMessage="1" xr:uid="{8634B541-6393-445F-A068-3A4B7D64390D}">
          <x14:formula1>
            <xm:f>Lists!$A$2:$A$11</xm:f>
          </x14:formula1>
          <xm:sqref>C15:C1000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61CC-97CC-473C-8B79-DFB04EBE63CB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Mar26</v>
      </c>
      <c r="S4"/>
      <c r="T4"/>
    </row>
    <row r="5" spans="1:20" x14ac:dyDescent="0.25">
      <c r="A5" s="45" t="s">
        <v>4</v>
      </c>
      <c r="B5" s="151" t="s">
        <v>73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38" priority="1">
      <formula>AND(I15&lt;&gt;"",J15="")</formula>
    </cfRule>
  </conditionalFormatting>
  <conditionalFormatting sqref="Q17">
    <cfRule type="containsText" dxfId="137" priority="2" operator="containsText" text="Please">
      <formula>NOT(ISERROR(SEARCH("Please",Q17)))</formula>
    </cfRule>
  </conditionalFormatting>
  <conditionalFormatting sqref="Y10">
    <cfRule type="cellIs" dxfId="136" priority="3" operator="greaterThan">
      <formula>80</formula>
    </cfRule>
  </conditionalFormatting>
  <dataValidations count="3">
    <dataValidation type="list" allowBlank="1" showInputMessage="1" showErrorMessage="1" sqref="I15:I1000" xr:uid="{3EE8660C-F22D-452C-A8C5-98A6720E5954}">
      <formula1>IF(J15="",Hours_Category, INDIRECT("FAKERANGE"))</formula1>
    </dataValidation>
    <dataValidation type="list" allowBlank="1" showInputMessage="1" showErrorMessage="1" sqref="J15:J1000" xr:uid="{083E5904-6F00-4792-B620-1F9D1A2ED951}">
      <formula1>INDIRECT(I15)</formula1>
    </dataValidation>
    <dataValidation type="list" allowBlank="1" showInputMessage="1" showErrorMessage="1" sqref="C1:C8 C12:C13" xr:uid="{1B4EA64D-0986-41E3-B24B-D6EB4D0E5CED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620AFEA-4173-467E-9EE8-283E63323E5E}">
          <x14:formula1>
            <xm:f>Lists!$C$2:$C$1601</xm:f>
          </x14:formula1>
          <xm:sqref>H15:H1000</xm:sqref>
        </x14:dataValidation>
        <x14:dataValidation type="list" allowBlank="1" showInputMessage="1" showErrorMessage="1" xr:uid="{D652FE56-DDB0-4460-AD07-C9FDE600B98B}">
          <x14:formula1>
            <xm:f>Lists!$B$2:$B$4</xm:f>
          </x14:formula1>
          <xm:sqref>G15:G1000</xm:sqref>
        </x14:dataValidation>
        <x14:dataValidation type="list" allowBlank="1" showInputMessage="1" showErrorMessage="1" xr:uid="{D2492771-16B3-45A2-BD99-D1A31B97AA25}">
          <x14:formula1>
            <xm:f>Lists!$A$2:$A$11</xm:f>
          </x14:formula1>
          <xm:sqref>C15:C1000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930A-352F-48FC-9BB3-A9DD7731C037}">
  <sheetPr>
    <tabColor theme="4" tint="0.39997558519241921"/>
    <pageSetUpPr fitToPage="1"/>
  </sheetPr>
  <dimension ref="A1:V17"/>
  <sheetViews>
    <sheetView zoomScale="90" zoomScaleNormal="90" workbookViewId="0">
      <pane ySplit="14" topLeftCell="A15" activePane="bottomLeft" state="frozen"/>
      <selection activeCell="G16" sqref="G16:H16"/>
      <selection pane="bottomLeft" activeCell="A15" sqref="A15"/>
    </sheetView>
  </sheetViews>
  <sheetFormatPr defaultColWidth="8.85546875" defaultRowHeight="15" x14ac:dyDescent="0.25"/>
  <cols>
    <col min="1" max="1" width="14.5703125" style="128" customWidth="1"/>
    <col min="2" max="2" width="13.140625" style="5" customWidth="1"/>
    <col min="3" max="3" width="14.7109375" style="5" customWidth="1"/>
    <col min="4" max="4" width="19.28515625" style="5" customWidth="1"/>
    <col min="5" max="5" width="22" style="5" customWidth="1"/>
    <col min="6" max="6" width="16.85546875" style="126" customWidth="1"/>
    <col min="7" max="7" width="9.85546875" style="5" bestFit="1" customWidth="1"/>
    <col min="8" max="8" width="14.85546875" style="5" bestFit="1" customWidth="1"/>
    <col min="9" max="9" width="32.42578125" style="5" customWidth="1"/>
    <col min="10" max="10" width="33.5703125" style="32" customWidth="1"/>
    <col min="11" max="11" width="15.42578125" style="125" customWidth="1"/>
    <col min="12" max="12" width="16.42578125" style="125" customWidth="1"/>
    <col min="13" max="13" width="9.5703125" style="5" customWidth="1"/>
    <col min="14" max="14" width="10.7109375" style="5" customWidth="1"/>
    <col min="15" max="15" width="10.5703125" style="5" customWidth="1"/>
    <col min="16" max="16" width="13" style="5" customWidth="1"/>
    <col min="17" max="17" width="14.85546875" style="5" customWidth="1"/>
    <col min="18" max="18" width="13" style="5" customWidth="1"/>
    <col min="19" max="19" width="15.85546875" style="5" customWidth="1"/>
    <col min="20" max="20" width="16.5703125" style="5" customWidth="1"/>
    <col min="21" max="21" width="8.85546875" style="5"/>
    <col min="22" max="22" width="20.85546875" style="5" customWidth="1"/>
    <col min="23" max="23" width="8.85546875" style="5"/>
    <col min="24" max="24" width="23" style="5" customWidth="1"/>
    <col min="25" max="25" width="21.140625" style="5" customWidth="1"/>
    <col min="26" max="16384" width="8.85546875" style="5"/>
  </cols>
  <sheetData>
    <row r="1" spans="1:20" x14ac:dyDescent="0.25">
      <c r="A1" t="s">
        <v>0</v>
      </c>
      <c r="B1"/>
      <c r="C1"/>
      <c r="D1"/>
      <c r="E1"/>
      <c r="F1"/>
      <c r="G1"/>
      <c r="H1"/>
      <c r="I1" s="60"/>
      <c r="J1"/>
      <c r="K1"/>
      <c r="L1"/>
      <c r="M1"/>
      <c r="N1"/>
      <c r="O1"/>
      <c r="P1"/>
      <c r="Q1"/>
      <c r="R1"/>
      <c r="S1"/>
      <c r="T1"/>
    </row>
    <row r="2" spans="1:20" x14ac:dyDescent="0.25">
      <c r="A2" t="s">
        <v>1</v>
      </c>
      <c r="B2"/>
      <c r="C2"/>
      <c r="D2"/>
      <c r="E2"/>
      <c r="F2"/>
      <c r="G2"/>
      <c r="H2"/>
      <c r="I2" s="60"/>
      <c r="J2"/>
      <c r="K2"/>
      <c r="L2"/>
      <c r="M2"/>
      <c r="N2"/>
      <c r="O2"/>
      <c r="P2"/>
      <c r="Q2"/>
      <c r="R2"/>
      <c r="S2"/>
      <c r="T2"/>
    </row>
    <row r="3" spans="1:20" x14ac:dyDescent="0.25">
      <c r="A3"/>
      <c r="B3"/>
      <c r="C3"/>
      <c r="D3"/>
      <c r="E3" s="30" t="s">
        <v>65</v>
      </c>
      <c r="F3" s="145">
        <f>Information!D7</f>
        <v>0</v>
      </c>
      <c r="G3" s="145"/>
      <c r="H3" s="146"/>
      <c r="I3" s="33" t="s">
        <v>2</v>
      </c>
      <c r="J3" s="34"/>
      <c r="K3" s="34"/>
      <c r="L3" s="34"/>
      <c r="M3" s="34"/>
      <c r="N3" s="34"/>
      <c r="O3" s="34"/>
      <c r="P3" s="35"/>
      <c r="Q3"/>
      <c r="R3"/>
      <c r="S3"/>
      <c r="T3"/>
    </row>
    <row r="4" spans="1:20" x14ac:dyDescent="0.25">
      <c r="A4" s="45" t="s">
        <v>3</v>
      </c>
      <c r="B4" s="143">
        <f>Information!D6</f>
        <v>0</v>
      </c>
      <c r="C4" s="143"/>
      <c r="D4"/>
      <c r="E4" s="30" t="s">
        <v>66</v>
      </c>
      <c r="F4" s="147">
        <f>Information!D8</f>
        <v>0</v>
      </c>
      <c r="G4" s="147"/>
      <c r="H4" s="148"/>
      <c r="I4" s="36" t="s">
        <v>248</v>
      </c>
      <c r="J4" s="37"/>
      <c r="K4" s="37"/>
      <c r="L4" s="37"/>
      <c r="M4" s="37"/>
      <c r="N4" s="37"/>
      <c r="O4" s="37"/>
      <c r="P4" s="38"/>
      <c r="Q4"/>
      <c r="R4" s="25" t="str">
        <f>LEFT(B5,3)&amp;RIGHT(B6,2)</f>
        <v>Apr26</v>
      </c>
      <c r="S4"/>
      <c r="T4"/>
    </row>
    <row r="5" spans="1:20" x14ac:dyDescent="0.25">
      <c r="A5" s="45" t="s">
        <v>4</v>
      </c>
      <c r="B5" s="151" t="s">
        <v>100</v>
      </c>
      <c r="C5" s="151"/>
      <c r="D5"/>
      <c r="E5" s="30" t="s">
        <v>67</v>
      </c>
      <c r="F5" s="145">
        <f>Information!D9</f>
        <v>0</v>
      </c>
      <c r="G5" s="145"/>
      <c r="H5" s="146"/>
      <c r="I5" s="39"/>
      <c r="J5" s="5"/>
      <c r="K5" s="5"/>
      <c r="L5" s="5"/>
      <c r="P5" s="40"/>
      <c r="Q5"/>
      <c r="R5"/>
      <c r="S5"/>
      <c r="T5"/>
    </row>
    <row r="6" spans="1:20" x14ac:dyDescent="0.25">
      <c r="A6" s="45" t="s">
        <v>5</v>
      </c>
      <c r="B6" s="144">
        <v>2026</v>
      </c>
      <c r="C6" s="144"/>
      <c r="D6"/>
      <c r="E6" s="30" t="s">
        <v>68</v>
      </c>
      <c r="F6" s="149">
        <f>Information!D10</f>
        <v>0</v>
      </c>
      <c r="G6" s="149"/>
      <c r="H6" s="150"/>
      <c r="I6" s="41" t="s">
        <v>6</v>
      </c>
      <c r="J6" s="42"/>
      <c r="K6" s="135"/>
      <c r="L6" s="135"/>
      <c r="M6" s="42"/>
      <c r="N6" s="42" t="s">
        <v>7</v>
      </c>
      <c r="O6" s="136"/>
      <c r="P6" s="137"/>
      <c r="Q6"/>
      <c r="R6"/>
      <c r="S6"/>
      <c r="T6"/>
    </row>
    <row r="7" spans="1:20" ht="16.5" customHeight="1" x14ac:dyDescent="0.25">
      <c r="A7" s="67"/>
      <c r="B7" s="68"/>
      <c r="C7" s="68"/>
      <c r="D7"/>
      <c r="E7"/>
      <c r="F7"/>
      <c r="G7"/>
      <c r="H7"/>
      <c r="I7" s="60"/>
      <c r="J7"/>
      <c r="K7"/>
      <c r="L7"/>
      <c r="M7"/>
      <c r="N7"/>
      <c r="O7"/>
      <c r="P7"/>
      <c r="Q7"/>
      <c r="R7"/>
      <c r="S7"/>
      <c r="T7"/>
    </row>
    <row r="8" spans="1:20" ht="59.25" customHeight="1" thickBot="1" x14ac:dyDescent="0.3">
      <c r="A8" s="61"/>
      <c r="B8" s="69" t="s">
        <v>8</v>
      </c>
      <c r="C8" s="48" t="s">
        <v>9</v>
      </c>
      <c r="D8" s="48" t="s">
        <v>10</v>
      </c>
      <c r="E8"/>
      <c r="F8" s="1"/>
      <c r="G8" s="46" t="s">
        <v>11</v>
      </c>
      <c r="H8" s="46" t="s">
        <v>12</v>
      </c>
      <c r="I8" s="46" t="s">
        <v>13</v>
      </c>
      <c r="J8" s="47"/>
      <c r="K8" s="48" t="s">
        <v>113</v>
      </c>
      <c r="L8" s="48" t="s">
        <v>14</v>
      </c>
      <c r="M8"/>
      <c r="N8"/>
      <c r="O8" s="46" t="s">
        <v>15</v>
      </c>
      <c r="P8" s="46" t="s">
        <v>16</v>
      </c>
      <c r="Q8" s="46" t="s">
        <v>17</v>
      </c>
      <c r="R8" s="46"/>
      <c r="S8" s="46" t="s">
        <v>18</v>
      </c>
      <c r="T8" s="46" t="s">
        <v>157</v>
      </c>
    </row>
    <row r="9" spans="1:20" s="43" customFormat="1" ht="51.75" customHeight="1" thickBot="1" x14ac:dyDescent="0.3">
      <c r="A9" s="64" t="s">
        <v>19</v>
      </c>
      <c r="B9" s="6" cm="1">
        <f t="array" ref="B9">IFERROR(SUM(--(_xlfn.UNIQUE(_xlfn._xlws.FILTER(B15:B1000,
   (G15:G1000="DEP") *
   (MONTH(K15:K1000)=MONTH(DATEVALUE("1-" &amp; B5))) *
   (YEAR(K15:K1000)=B6)
))&lt;&gt;"")),0)</f>
        <v>0</v>
      </c>
      <c r="C9" s="6" cm="1">
        <f t="array" ref="C9">IFERROR(SUM(--(_xlfn.UNIQUE(_xlfn._xlws.FILTER(B15:B1000,
   (G15:G1000="TPR") *
   (MONTH(K15:K1000)=MONTH(DATEVALUE("1-" &amp; B5))) *
   (YEAR(K15:K1000)=B6)
))&lt;&gt;"")),0)</f>
        <v>0</v>
      </c>
      <c r="D9" s="6" cm="1">
        <f t="array" ref="D9">IFERROR(SUM(--(_xlfn.UNIQUE(_xlfn._xlws.FILTER(B15:B1000,
   (G15:G1000="DEL") *
   (MONTH(K15:K1000)=MONTH(DATEVALUE("1-" &amp; B5))) *
   (YEAR(K15:K1000)=B6)
))&lt;&gt;"")),0)</f>
        <v>0</v>
      </c>
      <c r="E9" s="2"/>
      <c r="F9" s="49" t="s">
        <v>20</v>
      </c>
      <c r="G9" s="50">
        <f>COUNTIF(I15:I1000,"Direct_service")</f>
        <v>0</v>
      </c>
      <c r="H9" s="50">
        <f>COUNTIF(I15:I1000,"Non_case_assigned_direct_service")</f>
        <v>0</v>
      </c>
      <c r="I9" s="50">
        <f>COUNTIF(I15:I1000,"Administrative_service")</f>
        <v>0</v>
      </c>
      <c r="J9" s="51"/>
      <c r="K9" s="50">
        <f>COUNTIF(I15:I1000,"Personal_Development")</f>
        <v>0</v>
      </c>
      <c r="L9" s="52">
        <f>SUM(O15:O1000)</f>
        <v>0</v>
      </c>
      <c r="M9" s="2"/>
      <c r="N9" s="2"/>
      <c r="O9" s="53">
        <f>Information!D18</f>
        <v>51.27</v>
      </c>
      <c r="P9" s="53">
        <f>Information!D18</f>
        <v>51.27</v>
      </c>
      <c r="Q9" s="53">
        <f>Information!D18</f>
        <v>51.27</v>
      </c>
      <c r="R9" s="53"/>
      <c r="S9" s="54">
        <f>Information!D16</f>
        <v>0.72499999999999998</v>
      </c>
      <c r="T9" s="53">
        <f>Information!D18</f>
        <v>51.27</v>
      </c>
    </row>
    <row r="10" spans="1:20" s="43" customFormat="1" ht="48" customHeight="1" thickBot="1" x14ac:dyDescent="0.3">
      <c r="A10" s="65" t="s">
        <v>21</v>
      </c>
      <c r="B10" s="7" cm="1">
        <f t="array" ref="B10">IFERROR(SUM(--(_xlfn.UNIQUE(_xlfn._xlws.FILTER(B15:B1000,
   (G15:G1000="DEP") *
   (MONTH(L15:L1000)=MONTH(DATEVALUE("1-" &amp; B5))) *
   (YEAR(L15:L1000)=B6)
))&lt;&gt;"")),0)</f>
        <v>0</v>
      </c>
      <c r="C10" s="7" cm="1">
        <f t="array" ref="C10">IFERROR(SUM(--(_xlfn.UNIQUE(_xlfn._xlws.FILTER(B15:B1000,
   (G15:G1000="TPR") *
   (MONTH(L15:L1000)=MONTH(DATEVALUE("1-" &amp; B5))) *
   (YEAR(L15:L1000)=B6)
))&lt;&gt;"")),0)</f>
        <v>0</v>
      </c>
      <c r="D10" s="7" cm="1">
        <f t="array" ref="D10">IFERROR(SUM(--(_xlfn.UNIQUE(_xlfn._xlws.FILTER(B15:B1000,
   (G15:G1000="DEL") *
   (MONTH(L15:L1000)=MONTH(DATEVALUE("1-" &amp; B5))) *
   (YEAR(L15:L1000)=B6)
))&lt;&gt;"")),0)</f>
        <v>0</v>
      </c>
      <c r="E10" s="2"/>
      <c r="F10" s="55" t="s">
        <v>22</v>
      </c>
      <c r="G10" s="50">
        <f>SUMIF(I15:I1000,"Direct_service",H15:H1000)</f>
        <v>0</v>
      </c>
      <c r="H10" s="50">
        <f>SUMIF(I15:I1000,"Non_case_assigned_direct_service",H15:H1000)</f>
        <v>0</v>
      </c>
      <c r="I10" s="50">
        <f>SUMIF(I15:I1000,"Administrative_service",H15:H1000)</f>
        <v>0</v>
      </c>
      <c r="J10" s="56"/>
      <c r="K10" s="57">
        <f>SUMIF(I15:I1000,"Personal_Development",H15:H1000)</f>
        <v>0</v>
      </c>
      <c r="L10" s="58" t="str">
        <f>"Total Hours" &amp; " " &amp; SUM(G10:K10)</f>
        <v>Total Hours 0</v>
      </c>
      <c r="M10" s="2"/>
      <c r="N10" s="2"/>
      <c r="O10" s="53">
        <f>O9*G10</f>
        <v>0</v>
      </c>
      <c r="P10" s="53">
        <f>P9*H10</f>
        <v>0</v>
      </c>
      <c r="Q10" s="53">
        <f>Q9*I10</f>
        <v>0</v>
      </c>
      <c r="R10" s="53"/>
      <c r="S10" s="53">
        <f>S9*L9</f>
        <v>0</v>
      </c>
      <c r="T10" s="53">
        <f>T9*K10</f>
        <v>0</v>
      </c>
    </row>
    <row r="11" spans="1:20" s="43" customFormat="1" ht="17.25" customHeight="1" x14ac:dyDescent="0.25">
      <c r="A11" s="66" t="s">
        <v>23</v>
      </c>
      <c r="B11" s="8" cm="1">
        <f t="array" ref="B11">IFERROR(
    SUM(--(_xlfn.UNIQUE(_xlfn._xlws.FILTER(B15:B1000, G15:G1000="DEP"))&lt;&gt;"")),
0)</f>
        <v>0</v>
      </c>
      <c r="C11" s="8" cm="1">
        <f t="array" ref="C11">IFERROR(
    SUM(--(_xlfn.UNIQUE(_xlfn._xlws.FILTER(B15:B1000, G15:G1000="TPR"))&lt;&gt;"")),
0)</f>
        <v>0</v>
      </c>
      <c r="D11" s="8" cm="1">
        <f t="array" ref="D11">IFERROR(
    SUM(--(_xlfn.UNIQUE(_xlfn._xlws.FILTER(B15:B1000, G15:G1000="DEL"))&lt;&gt;"")),
0)</f>
        <v>0</v>
      </c>
      <c r="E11" s="2"/>
      <c r="F11" s="2"/>
      <c r="G11" s="2"/>
      <c r="H11" s="2"/>
      <c r="I11" s="2"/>
      <c r="J11" s="2"/>
      <c r="K11" s="2"/>
      <c r="L11" s="63"/>
      <c r="M11" s="2"/>
      <c r="N11" s="2"/>
      <c r="O11" s="2"/>
      <c r="P11" s="2"/>
      <c r="Q11" s="2"/>
      <c r="R11" s="2"/>
      <c r="S11" s="2"/>
      <c r="T11" s="2"/>
    </row>
    <row r="12" spans="1:20" ht="21" customHeight="1" thickBot="1" x14ac:dyDescent="0.3">
      <c r="A12" s="59"/>
      <c r="B12"/>
      <c r="C12"/>
      <c r="D12"/>
      <c r="E12"/>
      <c r="F12"/>
      <c r="G12"/>
      <c r="H12"/>
      <c r="I12" s="60"/>
      <c r="J12"/>
      <c r="K12"/>
      <c r="L12"/>
      <c r="M12"/>
      <c r="N12"/>
      <c r="O12" s="138" t="s">
        <v>24</v>
      </c>
      <c r="P12" s="138"/>
      <c r="Q12" s="138"/>
      <c r="R12" s="139">
        <f>SUM(O10+P10+Q10+R10+S10+T10)</f>
        <v>0</v>
      </c>
      <c r="S12" s="139"/>
      <c r="T12"/>
    </row>
    <row r="13" spans="1:20" ht="26.25" customHeight="1" thickBot="1" x14ac:dyDescent="0.3">
      <c r="A13" t="s">
        <v>247</v>
      </c>
      <c r="B13"/>
      <c r="C13"/>
      <c r="D13"/>
      <c r="E13"/>
      <c r="F13"/>
      <c r="G13"/>
      <c r="H13"/>
      <c r="I13" s="60"/>
      <c r="J13" s="59"/>
      <c r="K13" s="59"/>
      <c r="L13" s="59"/>
      <c r="M13" s="140" t="s">
        <v>25</v>
      </c>
      <c r="N13" s="141"/>
      <c r="O13" s="142"/>
      <c r="P13"/>
      <c r="Q13"/>
      <c r="R13"/>
      <c r="S13"/>
      <c r="T13"/>
    </row>
    <row r="14" spans="1:20" s="44" customFormat="1" ht="30.75" thickBot="1" x14ac:dyDescent="0.3">
      <c r="A14" s="129" t="s">
        <v>26</v>
      </c>
      <c r="B14" s="120" t="s">
        <v>27</v>
      </c>
      <c r="C14" s="121" t="s">
        <v>28</v>
      </c>
      <c r="D14" s="122" t="s">
        <v>217</v>
      </c>
      <c r="E14" s="120" t="s">
        <v>29</v>
      </c>
      <c r="F14" s="120" t="s">
        <v>218</v>
      </c>
      <c r="G14" s="121" t="s">
        <v>30</v>
      </c>
      <c r="H14" s="121" t="s">
        <v>31</v>
      </c>
      <c r="I14" s="121" t="s">
        <v>32</v>
      </c>
      <c r="J14" s="121" t="s">
        <v>219</v>
      </c>
      <c r="K14" s="120" t="s">
        <v>245</v>
      </c>
      <c r="L14" s="120" t="s">
        <v>249</v>
      </c>
      <c r="M14" s="120" t="s">
        <v>33</v>
      </c>
      <c r="N14" s="120" t="s">
        <v>34</v>
      </c>
      <c r="O14" s="123" t="s">
        <v>35</v>
      </c>
      <c r="P14" s="61"/>
      <c r="Q14" s="61"/>
      <c r="R14" s="61"/>
      <c r="S14" s="61"/>
      <c r="T14" s="61"/>
    </row>
    <row r="17" spans="1:22" s="43" customFormat="1" x14ac:dyDescent="0.25">
      <c r="A17" s="127"/>
      <c r="C17" s="5"/>
      <c r="G17" s="5"/>
      <c r="H17" s="5"/>
      <c r="J17" s="32"/>
      <c r="Q17" s="134" t="str">
        <f>IF(R4=Invoice!PaymentMonth,"","Please Change Invoice Sheet Month to Current Month")</f>
        <v>Please Change Invoice Sheet Month to Current Month</v>
      </c>
      <c r="R17" s="134"/>
      <c r="S17" s="134"/>
      <c r="T17" s="134"/>
      <c r="U17" s="134"/>
      <c r="V17" s="134"/>
    </row>
  </sheetData>
  <mergeCells count="13">
    <mergeCell ref="Q17:V17"/>
    <mergeCell ref="F3:H3"/>
    <mergeCell ref="B4:C4"/>
    <mergeCell ref="F4:H4"/>
    <mergeCell ref="B5:C5"/>
    <mergeCell ref="F5:H5"/>
    <mergeCell ref="B6:C6"/>
    <mergeCell ref="F6:H6"/>
    <mergeCell ref="K6:L6"/>
    <mergeCell ref="O6:P6"/>
    <mergeCell ref="O12:Q12"/>
    <mergeCell ref="R12:S12"/>
    <mergeCell ref="M13:O13"/>
  </mergeCells>
  <conditionalFormatting sqref="J15:J1000">
    <cfRule type="expression" dxfId="135" priority="1">
      <formula>AND(I15&lt;&gt;"",J15="")</formula>
    </cfRule>
  </conditionalFormatting>
  <conditionalFormatting sqref="Q17">
    <cfRule type="containsText" dxfId="134" priority="2" operator="containsText" text="Please">
      <formula>NOT(ISERROR(SEARCH("Please",Q17)))</formula>
    </cfRule>
  </conditionalFormatting>
  <conditionalFormatting sqref="Y10">
    <cfRule type="cellIs" dxfId="133" priority="3" operator="greaterThan">
      <formula>80</formula>
    </cfRule>
  </conditionalFormatting>
  <dataValidations count="3">
    <dataValidation type="list" allowBlank="1" showInputMessage="1" showErrorMessage="1" sqref="I15:I1000" xr:uid="{1BFF5F55-1978-43EC-8B97-57E590FC4314}">
      <formula1>IF(J15="",Hours_Category, INDIRECT("FAKERANGE"))</formula1>
    </dataValidation>
    <dataValidation type="list" allowBlank="1" showInputMessage="1" showErrorMessage="1" sqref="J15:J1000" xr:uid="{08A772AF-CA15-4AE2-B112-B7F4540626E1}">
      <formula1>INDIRECT(I15)</formula1>
    </dataValidation>
    <dataValidation type="list" allowBlank="1" showInputMessage="1" showErrorMessage="1" sqref="C1:C8 C12:C13" xr:uid="{FC228A8B-F6B2-4CBC-96D7-57B238294978}">
      <formula1>"Multnomah"</formula1>
    </dataValidation>
  </dataValidations>
  <pageMargins left="0.7" right="0.7" top="0.75" bottom="0.75" header="0.3" footer="0.3"/>
  <pageSetup scale="45" fitToHeight="0" orientation="landscape" r:id="rId1"/>
  <headerFooter>
    <oddFooter>&amp;LDana Brandon&amp;R&amp;D</oddFooter>
  </headerFooter>
  <ignoredErrors>
    <ignoredError sqref="B9:D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3E4933-E612-4029-94EB-6A2E093B35A4}">
          <x14:formula1>
            <xm:f>Lists!$C$2:$C$1601</xm:f>
          </x14:formula1>
          <xm:sqref>H15:H1000</xm:sqref>
        </x14:dataValidation>
        <x14:dataValidation type="list" allowBlank="1" showInputMessage="1" showErrorMessage="1" xr:uid="{BD582107-6D4E-47A3-B9A6-3057DD952F5D}">
          <x14:formula1>
            <xm:f>Lists!$B$2:$B$4</xm:f>
          </x14:formula1>
          <xm:sqref>G15:G1000</xm:sqref>
        </x14:dataValidation>
        <x14:dataValidation type="list" allowBlank="1" showInputMessage="1" showErrorMessage="1" xr:uid="{C07A53FC-6072-4710-80DB-7977CD6FAACD}">
          <x14:formula1>
            <xm:f>Lists!$A$2:$A$11</xm:f>
          </x14:formula1>
          <xm:sqref>C15:C1000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9269C0A2B5E4EBB3934BA4AD71A13" ma:contentTypeVersion="8" ma:contentTypeDescription="Create a new document." ma:contentTypeScope="" ma:versionID="84f6ea588e4ecc60641bd12ee336e854">
  <xsd:schema xmlns:xsd="http://www.w3.org/2001/XMLSchema" xmlns:xs="http://www.w3.org/2001/XMLSchema" xmlns:p="http://schemas.microsoft.com/office/2006/metadata/properties" xmlns:ns2="9f60fe01-f7d4-463f-b01d-570a4231bc8a" targetNamespace="http://schemas.microsoft.com/office/2006/metadata/properties" ma:root="true" ma:fieldsID="e6ec643818013aae32cbedcf29a14fa4" ns2:_="">
    <xsd:import namespace="9f60fe01-f7d4-463f-b01d-570a4231bc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0fe01-f7d4-463f-b01d-570a4231bc8a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306CD3-2F02-4514-B17A-AD4E9761FB8B}">
  <ds:schemaRefs>
    <ds:schemaRef ds:uri="http://schemas.microsoft.com/office/2006/documentManagement/types"/>
    <ds:schemaRef ds:uri="4d5bebdd-bacb-4c38-8d17-cea2499e5283"/>
    <ds:schemaRef ds:uri="53467426-2f21-404c-b6c8-878df43df3a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969B17-2DA7-4EF9-9BB0-B90B673F14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DA390-EF29-44C4-8DA0-C661741AC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20</vt:i4>
      </vt:variant>
    </vt:vector>
  </HeadingPairs>
  <TitlesOfParts>
    <vt:vector size="48" baseType="lpstr">
      <vt:lpstr>Lists</vt:lpstr>
      <vt:lpstr>Information</vt:lpstr>
      <vt:lpstr>OCT25</vt:lpstr>
      <vt:lpstr>NOV25</vt:lpstr>
      <vt:lpstr>DEC25</vt:lpstr>
      <vt:lpstr>JAN26</vt:lpstr>
      <vt:lpstr>FEB26</vt:lpstr>
      <vt:lpstr>MAR26</vt:lpstr>
      <vt:lpstr>APR26</vt:lpstr>
      <vt:lpstr>MAY26</vt:lpstr>
      <vt:lpstr>JUN26</vt:lpstr>
      <vt:lpstr>JUL26</vt:lpstr>
      <vt:lpstr>AUG26</vt:lpstr>
      <vt:lpstr>SEP26</vt:lpstr>
      <vt:lpstr>OCT26</vt:lpstr>
      <vt:lpstr>NOV26</vt:lpstr>
      <vt:lpstr>DEC26</vt:lpstr>
      <vt:lpstr>JAN27</vt:lpstr>
      <vt:lpstr>FEB27</vt:lpstr>
      <vt:lpstr>MAR27</vt:lpstr>
      <vt:lpstr>APR27</vt:lpstr>
      <vt:lpstr>MAY27</vt:lpstr>
      <vt:lpstr>JUN27</vt:lpstr>
      <vt:lpstr>MonthlyReview</vt:lpstr>
      <vt:lpstr>Invoice</vt:lpstr>
      <vt:lpstr>Overview</vt:lpstr>
      <vt:lpstr>Invoice Instructions</vt:lpstr>
      <vt:lpstr>Online Submission</vt:lpstr>
      <vt:lpstr>Administrative_service</vt:lpstr>
      <vt:lpstr>Direct_service</vt:lpstr>
      <vt:lpstr>Hours_Category</vt:lpstr>
      <vt:lpstr>Non_case_assigned_direct_service</vt:lpstr>
      <vt:lpstr>Invoice!PaymentMonth</vt:lpstr>
      <vt:lpstr>Overview!PaymentMonth</vt:lpstr>
      <vt:lpstr>Personal_Development</vt:lpstr>
      <vt:lpstr>Invoice!Print_Area</vt:lpstr>
      <vt:lpstr>MonthlyReview!Q1ASH</vt:lpstr>
      <vt:lpstr>MonthlyReview!Q1GAS</vt:lpstr>
      <vt:lpstr>MonthlyReview!Q1TotalHrs</vt:lpstr>
      <vt:lpstr>MonthlyReview!Q2ASH</vt:lpstr>
      <vt:lpstr>MonthlyReview!Q2GAS</vt:lpstr>
      <vt:lpstr>MonthlyReview!Q2TotalHrs</vt:lpstr>
      <vt:lpstr>MonthlyReview!Q3ASH</vt:lpstr>
      <vt:lpstr>MonthlyReview!Q3GAS</vt:lpstr>
      <vt:lpstr>MonthlyReview!Q3TotalHrs</vt:lpstr>
      <vt:lpstr>MonthlyReview!Q4ASH</vt:lpstr>
      <vt:lpstr>MonthlyReview!Q4GAS</vt:lpstr>
      <vt:lpstr>MonthlyReview!Q4TotalHrs</vt:lpstr>
    </vt:vector>
  </TitlesOfParts>
  <Company>Oregon Judicial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Oregon Judicial Department</dc:creator>
  <cp:lastModifiedBy>Charity L. Morris</cp:lastModifiedBy>
  <cp:lastPrinted>2021-12-06T17:34:21Z</cp:lastPrinted>
  <dcterms:created xsi:type="dcterms:W3CDTF">2015-06-24T22:52:19Z</dcterms:created>
  <dcterms:modified xsi:type="dcterms:W3CDTF">2026-07-30T15:34:24Z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0x0101006FC9269C0A2B5E4EBB3934BA4AD71A13</vt:lpwstr>
  </property>
  <property fmtid="{D5CDD505-2E9C-101B-9397-08002B2CF9AE}" pid="3" name="MediaServiceImageTags">
    <vt:lpwstr/>
  </property>
</Properties>
</file>