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280" windowHeight="9525" firstSheet="1" activeTab="1"/>
  </bookViews>
  <sheets>
    <sheet name="OrigSource" sheetId="4" state="hidden" r:id="rId1"/>
    <sheet name="2017 Val UAL Summary" sheetId="6" r:id="rId2"/>
  </sheets>
  <definedNames>
    <definedName name="_xlnm._FilterDatabase" localSheetId="1" hidden="1">'2017 Val UAL Summary'!$A$3:$O$295</definedName>
    <definedName name="_xlnm._FilterDatabase" localSheetId="0" hidden="1">OrigSource!$A$1:$B$3</definedName>
  </definedNames>
  <calcPr calcId="162913"/>
</workbook>
</file>

<file path=xl/calcChain.xml><?xml version="1.0" encoding="utf-8"?>
<calcChain xmlns="http://schemas.openxmlformats.org/spreadsheetml/2006/main">
  <c r="K34" i="6" l="1"/>
  <c r="K32" i="6"/>
  <c r="K29" i="6"/>
  <c r="K27" i="6"/>
  <c r="K22" i="6"/>
  <c r="N249" i="6" l="1"/>
  <c r="L288" i="6" l="1"/>
  <c r="L279" i="6"/>
  <c r="L280" i="6"/>
  <c r="L281" i="6"/>
  <c r="L282" i="6"/>
  <c r="L283" i="6"/>
  <c r="L284" i="6"/>
  <c r="L285" i="6"/>
  <c r="L278" i="6"/>
  <c r="L286" i="6"/>
  <c r="L287" i="6"/>
  <c r="L289" i="6"/>
  <c r="L290" i="6"/>
  <c r="L291" i="6"/>
  <c r="L292" i="6"/>
  <c r="L294" i="6"/>
  <c r="L295" i="6"/>
  <c r="L293" i="6"/>
  <c r="I279" i="6"/>
  <c r="I280" i="6"/>
  <c r="I281" i="6"/>
  <c r="I282" i="6"/>
  <c r="I283" i="6"/>
  <c r="I284" i="6"/>
  <c r="I285" i="6"/>
  <c r="I278" i="6"/>
  <c r="I286" i="6"/>
  <c r="I287" i="6"/>
  <c r="I288" i="6"/>
  <c r="I289" i="6"/>
  <c r="I290" i="6"/>
  <c r="I291" i="6"/>
  <c r="I292" i="6"/>
  <c r="I294" i="6"/>
  <c r="I295" i="6"/>
  <c r="I293" i="6"/>
  <c r="L276" i="6"/>
  <c r="L264" i="6"/>
  <c r="L261" i="6"/>
  <c r="L260" i="6"/>
  <c r="I261" i="6"/>
  <c r="I262" i="6"/>
  <c r="I263" i="6"/>
  <c r="I266" i="6"/>
  <c r="I264" i="6"/>
  <c r="I265" i="6"/>
  <c r="I269" i="6"/>
  <c r="I267" i="6"/>
  <c r="I268" i="6"/>
  <c r="I270" i="6"/>
  <c r="I271" i="6"/>
  <c r="I275" i="6"/>
  <c r="I274" i="6"/>
  <c r="I273" i="6"/>
  <c r="I272" i="6"/>
  <c r="I277" i="6"/>
  <c r="I276" i="6"/>
  <c r="I260" i="6"/>
  <c r="L255" i="6"/>
  <c r="L254" i="6"/>
  <c r="L253" i="6"/>
  <c r="L250" i="6"/>
  <c r="L251" i="6"/>
  <c r="I250" i="6"/>
  <c r="I252" i="6"/>
  <c r="I253" i="6"/>
  <c r="I254" i="6"/>
  <c r="I255" i="6"/>
  <c r="I251" i="6"/>
  <c r="L245" i="6"/>
  <c r="L242" i="6"/>
  <c r="L240" i="6"/>
  <c r="L237" i="6"/>
  <c r="L238" i="6"/>
  <c r="L239" i="6"/>
  <c r="L236" i="6"/>
  <c r="L35" i="6"/>
  <c r="L33" i="6"/>
  <c r="L31" i="6"/>
  <c r="L30" i="6"/>
  <c r="L28" i="6"/>
  <c r="L24" i="6"/>
  <c r="L25" i="6"/>
  <c r="L23" i="6"/>
  <c r="L20" i="6"/>
  <c r="L15" i="6"/>
  <c r="L14" i="6"/>
  <c r="L12" i="6"/>
  <c r="L8" i="6"/>
  <c r="I249" i="6" l="1"/>
  <c r="I248" i="6"/>
  <c r="I247" i="6"/>
  <c r="I245" i="6"/>
  <c r="I242" i="6"/>
  <c r="I240" i="6"/>
  <c r="I241" i="6"/>
  <c r="I239" i="6"/>
  <c r="I238" i="6"/>
  <c r="I237" i="6"/>
  <c r="I236" i="6"/>
  <c r="I35" i="6"/>
  <c r="I33" i="6"/>
  <c r="I31" i="6"/>
  <c r="I30" i="6"/>
  <c r="I28" i="6"/>
  <c r="I25" i="6"/>
  <c r="I24" i="6"/>
  <c r="I23" i="6"/>
  <c r="I20" i="6"/>
  <c r="I15" i="6"/>
  <c r="I14" i="6"/>
  <c r="I12" i="6"/>
  <c r="I8" i="6"/>
  <c r="H299" i="6"/>
  <c r="I299" i="6" l="1"/>
  <c r="M4" i="6"/>
  <c r="N4" i="6" s="1"/>
  <c r="M243" i="6"/>
  <c r="L243" i="6" s="1"/>
  <c r="N243" i="6" s="1"/>
  <c r="M32" i="6"/>
  <c r="L32" i="6" s="1"/>
  <c r="N32" i="6" s="1"/>
  <c r="M11" i="6"/>
  <c r="N11" i="6" s="1"/>
  <c r="M21" i="6"/>
  <c r="N21" i="6" s="1"/>
  <c r="M256" i="6"/>
  <c r="L256" i="6" s="1"/>
  <c r="N256" i="6" s="1"/>
  <c r="M26" i="6"/>
  <c r="N26" i="6" s="1"/>
  <c r="M5" i="6"/>
  <c r="L5" i="6" s="1"/>
  <c r="M17" i="6"/>
  <c r="N17" i="6" s="1"/>
  <c r="M9" i="6"/>
  <c r="L9" i="6" s="1"/>
  <c r="N9" i="6" s="1"/>
  <c r="M7" i="6"/>
  <c r="L7" i="6" s="1"/>
  <c r="N7" i="6" s="1"/>
  <c r="M244" i="6"/>
  <c r="L244" i="6" s="1"/>
  <c r="N244" i="6" s="1"/>
  <c r="M259" i="6"/>
  <c r="N259" i="6" s="1"/>
  <c r="M279" i="6"/>
  <c r="N279" i="6" s="1"/>
  <c r="M27" i="6"/>
  <c r="N27" i="6" s="1"/>
  <c r="M19" i="6"/>
  <c r="N19" i="6" s="1"/>
  <c r="M6" i="6"/>
  <c r="L6" i="6" s="1"/>
  <c r="N6" i="6" s="1"/>
  <c r="M246" i="6"/>
  <c r="M16" i="6"/>
  <c r="L16" i="6" s="1"/>
  <c r="N16" i="6" s="1"/>
  <c r="M10" i="6"/>
  <c r="L10" i="6" s="1"/>
  <c r="N10" i="6" s="1"/>
  <c r="M13" i="6"/>
  <c r="N13" i="6" s="1"/>
  <c r="M18" i="6"/>
  <c r="N18" i="6" s="1"/>
  <c r="M275" i="6"/>
  <c r="N275" i="6" s="1"/>
  <c r="M34" i="6"/>
  <c r="N34" i="6" s="1"/>
  <c r="M22" i="6"/>
  <c r="N22" i="6" s="1"/>
  <c r="M159" i="6"/>
  <c r="N159" i="6" s="1"/>
  <c r="M99" i="6"/>
  <c r="N99" i="6" s="1"/>
  <c r="M209" i="6"/>
  <c r="N209" i="6" s="1"/>
  <c r="M214" i="6"/>
  <c r="N214" i="6" s="1"/>
  <c r="M202" i="6"/>
  <c r="N202" i="6" s="1"/>
  <c r="M138" i="6"/>
  <c r="N138" i="6" s="1"/>
  <c r="M168" i="6"/>
  <c r="N168" i="6" s="1"/>
  <c r="M190" i="6"/>
  <c r="N190" i="6" s="1"/>
  <c r="M119" i="6"/>
  <c r="N119" i="6" s="1"/>
  <c r="M73" i="6"/>
  <c r="L73" i="6" s="1"/>
  <c r="N73" i="6" s="1"/>
  <c r="M49" i="6"/>
  <c r="L49" i="6" s="1"/>
  <c r="N49" i="6" s="1"/>
  <c r="M86" i="6"/>
  <c r="N86" i="6" s="1"/>
  <c r="M79" i="6"/>
  <c r="L79" i="6" s="1"/>
  <c r="N79" i="6" s="1"/>
  <c r="M63" i="6"/>
  <c r="L63" i="6" s="1"/>
  <c r="N63" i="6" s="1"/>
  <c r="M112" i="6"/>
  <c r="N112" i="6" s="1"/>
  <c r="M69" i="6"/>
  <c r="L69" i="6" s="1"/>
  <c r="N69" i="6" s="1"/>
  <c r="M277" i="6"/>
  <c r="L277" i="6" s="1"/>
  <c r="N277" i="6" s="1"/>
  <c r="M151" i="6"/>
  <c r="N151" i="6" s="1"/>
  <c r="M118" i="6"/>
  <c r="N118" i="6" s="1"/>
  <c r="M40" i="6"/>
  <c r="L40" i="6" s="1"/>
  <c r="N40" i="6" s="1"/>
  <c r="M110" i="6"/>
  <c r="N110" i="6" s="1"/>
  <c r="M113" i="6"/>
  <c r="N113" i="6" s="1"/>
  <c r="M121" i="6"/>
  <c r="N121" i="6" s="1"/>
  <c r="M195" i="6"/>
  <c r="N195" i="6" s="1"/>
  <c r="M198" i="6"/>
  <c r="N198" i="6" s="1"/>
  <c r="M93" i="6"/>
  <c r="N93" i="6" s="1"/>
  <c r="M161" i="6"/>
  <c r="N161" i="6" s="1"/>
  <c r="M36" i="6"/>
  <c r="L36" i="6" s="1"/>
  <c r="N36" i="6" s="1"/>
  <c r="M166" i="6"/>
  <c r="N166" i="6" s="1"/>
  <c r="M234" i="6"/>
  <c r="N234" i="6" s="1"/>
  <c r="M72" i="6"/>
  <c r="L72" i="6" s="1"/>
  <c r="N72" i="6" s="1"/>
  <c r="M42" i="6"/>
  <c r="L42" i="6" s="1"/>
  <c r="N42" i="6" s="1"/>
  <c r="M160" i="6"/>
  <c r="N160" i="6" s="1"/>
  <c r="M98" i="6"/>
  <c r="N98" i="6" s="1"/>
  <c r="M83" i="6"/>
  <c r="N83" i="6" s="1"/>
  <c r="M62" i="6"/>
  <c r="L62" i="6" s="1"/>
  <c r="N62" i="6" s="1"/>
  <c r="M171" i="6"/>
  <c r="N171" i="6" s="1"/>
  <c r="M77" i="6"/>
  <c r="L77" i="6" s="1"/>
  <c r="N77" i="6" s="1"/>
  <c r="M169" i="6"/>
  <c r="N169" i="6" s="1"/>
  <c r="M59" i="6"/>
  <c r="L59" i="6" s="1"/>
  <c r="N59" i="6" s="1"/>
  <c r="M56" i="6"/>
  <c r="L56" i="6" s="1"/>
  <c r="N56" i="6" s="1"/>
  <c r="M210" i="6"/>
  <c r="N210" i="6" s="1"/>
  <c r="M129" i="6"/>
  <c r="N129" i="6" s="1"/>
  <c r="M139" i="6"/>
  <c r="N139" i="6" s="1"/>
  <c r="M176" i="6"/>
  <c r="N176" i="6" s="1"/>
  <c r="M278" i="6"/>
  <c r="N278" i="6" s="1"/>
  <c r="M232" i="6"/>
  <c r="N232" i="6" s="1"/>
  <c r="M70" i="6"/>
  <c r="L70" i="6" s="1"/>
  <c r="N70" i="6" s="1"/>
  <c r="M133" i="6"/>
  <c r="N133" i="6" s="1"/>
  <c r="M47" i="6"/>
  <c r="L47" i="6" s="1"/>
  <c r="N47" i="6" s="1"/>
  <c r="M252" i="6"/>
  <c r="L252" i="6" s="1"/>
  <c r="N252" i="6" s="1"/>
  <c r="M194" i="6"/>
  <c r="N194" i="6" s="1"/>
  <c r="M141" i="6"/>
  <c r="N141" i="6" s="1"/>
  <c r="M85" i="6"/>
  <c r="N85" i="6" s="1"/>
  <c r="M88" i="6"/>
  <c r="N88" i="6" s="1"/>
  <c r="M92" i="6"/>
  <c r="N92" i="6" s="1"/>
  <c r="M270" i="6"/>
  <c r="L270" i="6" s="1"/>
  <c r="N270" i="6" s="1"/>
  <c r="M89" i="6"/>
  <c r="N89" i="6" s="1"/>
  <c r="M230" i="6"/>
  <c r="N230" i="6" s="1"/>
  <c r="M45" i="6"/>
  <c r="L45" i="6" s="1"/>
  <c r="N45" i="6" s="1"/>
  <c r="M154" i="6"/>
  <c r="N154" i="6" s="1"/>
  <c r="M156" i="6"/>
  <c r="N156" i="6" s="1"/>
  <c r="M228" i="6"/>
  <c r="N228" i="6" s="1"/>
  <c r="M207" i="6"/>
  <c r="N207" i="6" s="1"/>
  <c r="M229" i="6"/>
  <c r="N229" i="6" s="1"/>
  <c r="M220" i="6"/>
  <c r="N220" i="6" s="1"/>
  <c r="M105" i="6"/>
  <c r="N105" i="6" s="1"/>
  <c r="M162" i="6"/>
  <c r="N162" i="6" s="1"/>
  <c r="M163" i="6"/>
  <c r="N163" i="6" s="1"/>
  <c r="M192" i="6"/>
  <c r="N192" i="6" s="1"/>
  <c r="M100" i="6"/>
  <c r="N100" i="6" s="1"/>
  <c r="M124" i="6"/>
  <c r="N124" i="6" s="1"/>
  <c r="M216" i="6"/>
  <c r="N216" i="6" s="1"/>
  <c r="M140" i="6"/>
  <c r="N140" i="6" s="1"/>
  <c r="M38" i="6"/>
  <c r="L38" i="6" s="1"/>
  <c r="N38" i="6" s="1"/>
  <c r="M206" i="6"/>
  <c r="N206" i="6" s="1"/>
  <c r="M186" i="6"/>
  <c r="N186" i="6" s="1"/>
  <c r="M175" i="6"/>
  <c r="N175" i="6" s="1"/>
  <c r="M60" i="6"/>
  <c r="L60" i="6" s="1"/>
  <c r="N60" i="6" s="1"/>
  <c r="M188" i="6"/>
  <c r="N188" i="6" s="1"/>
  <c r="M182" i="6"/>
  <c r="N182" i="6" s="1"/>
  <c r="M126" i="6"/>
  <c r="N126" i="6" s="1"/>
  <c r="M150" i="6"/>
  <c r="N150" i="6" s="1"/>
  <c r="M226" i="6"/>
  <c r="N226" i="6" s="1"/>
  <c r="M170" i="6"/>
  <c r="N170" i="6" s="1"/>
  <c r="M200" i="6"/>
  <c r="N200" i="6" s="1"/>
  <c r="M189" i="6"/>
  <c r="N189" i="6" s="1"/>
  <c r="M227" i="6"/>
  <c r="N227" i="6" s="1"/>
  <c r="M145" i="6"/>
  <c r="N145" i="6" s="1"/>
  <c r="M217" i="6"/>
  <c r="N217" i="6" s="1"/>
  <c r="M53" i="6"/>
  <c r="L53" i="6" s="1"/>
  <c r="N53" i="6" s="1"/>
  <c r="M94" i="6"/>
  <c r="N94" i="6" s="1"/>
  <c r="M155" i="6"/>
  <c r="N155" i="6" s="1"/>
  <c r="M90" i="6"/>
  <c r="N90" i="6" s="1"/>
  <c r="M37" i="6"/>
  <c r="L37" i="6" s="1"/>
  <c r="N37" i="6" s="1"/>
  <c r="M48" i="6"/>
  <c r="L48" i="6" s="1"/>
  <c r="N48" i="6" s="1"/>
  <c r="M81" i="6"/>
  <c r="L81" i="6" s="1"/>
  <c r="N81" i="6" s="1"/>
  <c r="M179" i="6"/>
  <c r="N179" i="6" s="1"/>
  <c r="M148" i="6"/>
  <c r="N148" i="6" s="1"/>
  <c r="M67" i="6"/>
  <c r="L67" i="6" s="1"/>
  <c r="N67" i="6" s="1"/>
  <c r="M165" i="6"/>
  <c r="N165" i="6" s="1"/>
  <c r="M43" i="6"/>
  <c r="L43" i="6" s="1"/>
  <c r="N43" i="6" s="1"/>
  <c r="M212" i="6"/>
  <c r="N212" i="6" s="1"/>
  <c r="M50" i="6"/>
  <c r="L50" i="6" s="1"/>
  <c r="N50" i="6" s="1"/>
  <c r="M111" i="6"/>
  <c r="N111" i="6" s="1"/>
  <c r="M130" i="6"/>
  <c r="N130" i="6" s="1"/>
  <c r="M106" i="6"/>
  <c r="N106" i="6" s="1"/>
  <c r="M233" i="6"/>
  <c r="N233" i="6" s="1"/>
  <c r="M173" i="6"/>
  <c r="N173" i="6" s="1"/>
  <c r="M149" i="6"/>
  <c r="N149" i="6" s="1"/>
  <c r="M235" i="6"/>
  <c r="N235" i="6" s="1"/>
  <c r="M201" i="6"/>
  <c r="N201" i="6" s="1"/>
  <c r="M215" i="6"/>
  <c r="N215" i="6" s="1"/>
  <c r="M211" i="6"/>
  <c r="N211" i="6" s="1"/>
  <c r="M274" i="6"/>
  <c r="L274" i="6" s="1"/>
  <c r="N274" i="6" s="1"/>
  <c r="M177" i="6"/>
  <c r="N177" i="6" s="1"/>
  <c r="M128" i="6"/>
  <c r="N128" i="6" s="1"/>
  <c r="M153" i="6"/>
  <c r="N153" i="6" s="1"/>
  <c r="M134" i="6"/>
  <c r="N134" i="6" s="1"/>
  <c r="M180" i="6"/>
  <c r="N180" i="6" s="1"/>
  <c r="M65" i="6"/>
  <c r="L65" i="6" s="1"/>
  <c r="N65" i="6" s="1"/>
  <c r="M123" i="6"/>
  <c r="N123" i="6" s="1"/>
  <c r="M224" i="6"/>
  <c r="N224" i="6" s="1"/>
  <c r="M74" i="6"/>
  <c r="L74" i="6" s="1"/>
  <c r="N74" i="6" s="1"/>
  <c r="M57" i="6"/>
  <c r="L57" i="6" s="1"/>
  <c r="N57" i="6" s="1"/>
  <c r="M125" i="6"/>
  <c r="N125" i="6" s="1"/>
  <c r="M144" i="6"/>
  <c r="N144" i="6" s="1"/>
  <c r="M219" i="6"/>
  <c r="N219" i="6" s="1"/>
  <c r="M208" i="6"/>
  <c r="N208" i="6" s="1"/>
  <c r="M213" i="6"/>
  <c r="N213" i="6" s="1"/>
  <c r="M41" i="6"/>
  <c r="L41" i="6" s="1"/>
  <c r="N41" i="6" s="1"/>
  <c r="M55" i="6"/>
  <c r="L55" i="6" s="1"/>
  <c r="N55" i="6" s="1"/>
  <c r="M80" i="6"/>
  <c r="L80" i="6" s="1"/>
  <c r="N80" i="6" s="1"/>
  <c r="M76" i="6"/>
  <c r="L76" i="6" s="1"/>
  <c r="N76" i="6" s="1"/>
  <c r="M107" i="6"/>
  <c r="N107" i="6" s="1"/>
  <c r="M54" i="6"/>
  <c r="L54" i="6" s="1"/>
  <c r="N54" i="6" s="1"/>
  <c r="M44" i="6"/>
  <c r="L44" i="6" s="1"/>
  <c r="N44" i="6" s="1"/>
  <c r="M71" i="6"/>
  <c r="L71" i="6" s="1"/>
  <c r="N71" i="6" s="1"/>
  <c r="M95" i="6"/>
  <c r="N95" i="6" s="1"/>
  <c r="M96" i="6"/>
  <c r="N96" i="6" s="1"/>
  <c r="M183" i="6"/>
  <c r="N183" i="6" s="1"/>
  <c r="M46" i="6"/>
  <c r="L46" i="6" s="1"/>
  <c r="N46" i="6" s="1"/>
  <c r="M223" i="6"/>
  <c r="N223" i="6" s="1"/>
  <c r="M146" i="6"/>
  <c r="N146" i="6" s="1"/>
  <c r="M87" i="6"/>
  <c r="N87" i="6" s="1"/>
  <c r="M204" i="6"/>
  <c r="N204" i="6" s="1"/>
  <c r="M104" i="6"/>
  <c r="N104" i="6" s="1"/>
  <c r="M61" i="6"/>
  <c r="L61" i="6" s="1"/>
  <c r="N61" i="6" s="1"/>
  <c r="M101" i="6"/>
  <c r="N101" i="6" s="1"/>
  <c r="M205" i="6"/>
  <c r="N205" i="6" s="1"/>
  <c r="M196" i="6"/>
  <c r="N196" i="6" s="1"/>
  <c r="M158" i="6"/>
  <c r="N158" i="6" s="1"/>
  <c r="M181" i="6"/>
  <c r="N181" i="6" s="1"/>
  <c r="M187" i="6"/>
  <c r="N187" i="6" s="1"/>
  <c r="M193" i="6"/>
  <c r="N193" i="6" s="1"/>
  <c r="M82" i="6"/>
  <c r="L82" i="6" s="1"/>
  <c r="N82" i="6" s="1"/>
  <c r="M122" i="6"/>
  <c r="N122" i="6" s="1"/>
  <c r="M231" i="6"/>
  <c r="N231" i="6" s="1"/>
  <c r="M178" i="6"/>
  <c r="N178" i="6" s="1"/>
  <c r="M131" i="6"/>
  <c r="N131" i="6" s="1"/>
  <c r="M68" i="6"/>
  <c r="L68" i="6" s="1"/>
  <c r="N68" i="6" s="1"/>
  <c r="M185" i="6"/>
  <c r="N185" i="6" s="1"/>
  <c r="M184" i="6"/>
  <c r="N184" i="6" s="1"/>
  <c r="M52" i="6"/>
  <c r="L52" i="6" s="1"/>
  <c r="N52" i="6" s="1"/>
  <c r="M75" i="6"/>
  <c r="L75" i="6" s="1"/>
  <c r="N75" i="6" s="1"/>
  <c r="M84" i="6"/>
  <c r="N84" i="6" s="1"/>
  <c r="M132" i="6"/>
  <c r="N132" i="6" s="1"/>
  <c r="M116" i="6"/>
  <c r="N116" i="6" s="1"/>
  <c r="M64" i="6"/>
  <c r="L64" i="6" s="1"/>
  <c r="N64" i="6" s="1"/>
  <c r="M199" i="6"/>
  <c r="N199" i="6" s="1"/>
  <c r="M152" i="6"/>
  <c r="N152" i="6" s="1"/>
  <c r="M269" i="6"/>
  <c r="L269" i="6" s="1"/>
  <c r="N269" i="6" s="1"/>
  <c r="M114" i="6"/>
  <c r="N114" i="6" s="1"/>
  <c r="M157" i="6"/>
  <c r="N157" i="6" s="1"/>
  <c r="M136" i="6"/>
  <c r="N136" i="6" s="1"/>
  <c r="M66" i="6"/>
  <c r="L66" i="6" s="1"/>
  <c r="N66" i="6" s="1"/>
  <c r="M108" i="6"/>
  <c r="N108" i="6" s="1"/>
  <c r="M221" i="6"/>
  <c r="N221" i="6" s="1"/>
  <c r="M51" i="6"/>
  <c r="L51" i="6" s="1"/>
  <c r="N51" i="6" s="1"/>
  <c r="M97" i="6"/>
  <c r="N97" i="6" s="1"/>
  <c r="M117" i="6"/>
  <c r="N117" i="6" s="1"/>
  <c r="M164" i="6"/>
  <c r="N164" i="6" s="1"/>
  <c r="M222" i="6"/>
  <c r="N222" i="6" s="1"/>
  <c r="M137" i="6"/>
  <c r="N137" i="6" s="1"/>
  <c r="M103" i="6"/>
  <c r="N103" i="6" s="1"/>
  <c r="M147" i="6"/>
  <c r="N147" i="6" s="1"/>
  <c r="M135" i="6"/>
  <c r="N135" i="6" s="1"/>
  <c r="M172" i="6"/>
  <c r="N172" i="6" s="1"/>
  <c r="M167" i="6"/>
  <c r="N167" i="6" s="1"/>
  <c r="M109" i="6"/>
  <c r="N109" i="6" s="1"/>
  <c r="M115" i="6"/>
  <c r="N115" i="6" s="1"/>
  <c r="M143" i="6"/>
  <c r="N143" i="6" s="1"/>
  <c r="M262" i="6"/>
  <c r="L262" i="6" s="1"/>
  <c r="N262" i="6" s="1"/>
  <c r="M218" i="6"/>
  <c r="N218" i="6" s="1"/>
  <c r="M174" i="6"/>
  <c r="N174" i="6" s="1"/>
  <c r="M91" i="6"/>
  <c r="N91" i="6" s="1"/>
  <c r="M127" i="6"/>
  <c r="N127" i="6" s="1"/>
  <c r="M58" i="6"/>
  <c r="L58" i="6" s="1"/>
  <c r="N58" i="6" s="1"/>
  <c r="M78" i="6"/>
  <c r="L78" i="6" s="1"/>
  <c r="N78" i="6" s="1"/>
  <c r="M102" i="6"/>
  <c r="N102" i="6" s="1"/>
  <c r="M191" i="6"/>
  <c r="N191" i="6" s="1"/>
  <c r="M197" i="6"/>
  <c r="N197" i="6" s="1"/>
  <c r="M225" i="6"/>
  <c r="N225" i="6" s="1"/>
  <c r="M120" i="6"/>
  <c r="N120" i="6" s="1"/>
  <c r="M266" i="6"/>
  <c r="L266" i="6" s="1"/>
  <c r="N266" i="6" s="1"/>
  <c r="M39" i="6"/>
  <c r="L39" i="6" s="1"/>
  <c r="N39" i="6" s="1"/>
  <c r="M142" i="6"/>
  <c r="N142" i="6" s="1"/>
  <c r="M203" i="6"/>
  <c r="N203" i="6" s="1"/>
  <c r="M257" i="6"/>
  <c r="L257" i="6" s="1"/>
  <c r="N257" i="6" s="1"/>
  <c r="M267" i="6"/>
  <c r="L267" i="6" s="1"/>
  <c r="M33" i="6"/>
  <c r="M20" i="6"/>
  <c r="M292" i="6"/>
  <c r="M25" i="6"/>
  <c r="M238" i="6"/>
  <c r="M287" i="6"/>
  <c r="N287" i="6" s="1"/>
  <c r="M255" i="6"/>
  <c r="M289" i="6"/>
  <c r="N289" i="6" s="1"/>
  <c r="M14" i="6"/>
  <c r="M272" i="6"/>
  <c r="M28" i="6"/>
  <c r="M242" i="6"/>
  <c r="M240" i="6"/>
  <c r="M248" i="6"/>
  <c r="M249" i="6"/>
  <c r="M288" i="6"/>
  <c r="N288" i="6" s="1"/>
  <c r="M294" i="6"/>
  <c r="N294" i="6" s="1"/>
  <c r="M35" i="6"/>
  <c r="M280" i="6"/>
  <c r="N280" i="6" s="1"/>
  <c r="M264" i="6"/>
  <c r="M261" i="6"/>
  <c r="M263" i="6"/>
  <c r="M276" i="6"/>
  <c r="M260" i="6"/>
  <c r="M258" i="6"/>
  <c r="L258" i="6" s="1"/>
  <c r="N258" i="6" s="1"/>
  <c r="M253" i="6"/>
  <c r="M241" i="6"/>
  <c r="L241" i="6" s="1"/>
  <c r="N241" i="6" s="1"/>
  <c r="M254" i="6"/>
  <c r="M23" i="6"/>
  <c r="M29" i="6"/>
  <c r="L29" i="6" s="1"/>
  <c r="N29" i="6" s="1"/>
  <c r="M15" i="6"/>
  <c r="M30" i="6"/>
  <c r="M286" i="6"/>
  <c r="N286" i="6" s="1"/>
  <c r="M282" i="6"/>
  <c r="N282" i="6" s="1"/>
  <c r="M283" i="6"/>
  <c r="N283" i="6" s="1"/>
  <c r="M295" i="6"/>
  <c r="N295" i="6" s="1"/>
  <c r="M268" i="6"/>
  <c r="L268" i="6" s="1"/>
  <c r="M245" i="6"/>
  <c r="M239" i="6"/>
  <c r="M250" i="6"/>
  <c r="M251" i="6"/>
  <c r="M291" i="6"/>
  <c r="M281" i="6"/>
  <c r="N281" i="6" s="1"/>
  <c r="M8" i="6"/>
  <c r="M285" i="6"/>
  <c r="N285" i="6" s="1"/>
  <c r="M273" i="6"/>
  <c r="M265" i="6"/>
  <c r="M271" i="6"/>
  <c r="M31" i="6"/>
  <c r="M290" i="6"/>
  <c r="N290" i="6" s="1"/>
  <c r="M293" i="6"/>
  <c r="M12" i="6"/>
  <c r="M284" i="6"/>
  <c r="N284" i="6" s="1"/>
  <c r="M237" i="6"/>
  <c r="M24" i="6"/>
  <c r="M236" i="6"/>
  <c r="M247" i="6"/>
  <c r="J4" i="6"/>
  <c r="K4" i="6" s="1"/>
  <c r="J243" i="6"/>
  <c r="K243" i="6" s="1"/>
  <c r="J32" i="6"/>
  <c r="J11" i="6"/>
  <c r="K11" i="6" s="1"/>
  <c r="J21" i="6"/>
  <c r="K21" i="6" s="1"/>
  <c r="J256" i="6"/>
  <c r="K256" i="6" s="1"/>
  <c r="J26" i="6"/>
  <c r="J5" i="6"/>
  <c r="K5" i="6" s="1"/>
  <c r="J17" i="6"/>
  <c r="K17" i="6" s="1"/>
  <c r="J9" i="6"/>
  <c r="K9" i="6" s="1"/>
  <c r="J7" i="6"/>
  <c r="K7" i="6" s="1"/>
  <c r="J244" i="6"/>
  <c r="K244" i="6" s="1"/>
  <c r="J259" i="6"/>
  <c r="K259" i="6" s="1"/>
  <c r="J27" i="6"/>
  <c r="J19" i="6"/>
  <c r="K19" i="6" s="1"/>
  <c r="J6" i="6"/>
  <c r="K6" i="6" s="1"/>
  <c r="J246" i="6"/>
  <c r="K246" i="6" s="1"/>
  <c r="J16" i="6"/>
  <c r="K16" i="6" s="1"/>
  <c r="J10" i="6"/>
  <c r="K10" i="6" s="1"/>
  <c r="J13" i="6"/>
  <c r="K13" i="6" s="1"/>
  <c r="J18" i="6"/>
  <c r="K18" i="6" s="1"/>
  <c r="J34" i="6"/>
  <c r="J22" i="6"/>
  <c r="J159" i="6"/>
  <c r="K159" i="6" s="1"/>
  <c r="J99" i="6"/>
  <c r="K99" i="6" s="1"/>
  <c r="J209" i="6"/>
  <c r="K209" i="6" s="1"/>
  <c r="J214" i="6"/>
  <c r="K214" i="6" s="1"/>
  <c r="J202" i="6"/>
  <c r="K202" i="6" s="1"/>
  <c r="J138" i="6"/>
  <c r="K138" i="6" s="1"/>
  <c r="J168" i="6"/>
  <c r="K168" i="6" s="1"/>
  <c r="J190" i="6"/>
  <c r="K190" i="6" s="1"/>
  <c r="J119" i="6"/>
  <c r="K119" i="6" s="1"/>
  <c r="J73" i="6"/>
  <c r="K73" i="6" s="1"/>
  <c r="J49" i="6"/>
  <c r="K49" i="6" s="1"/>
  <c r="J86" i="6"/>
  <c r="K86" i="6" s="1"/>
  <c r="J79" i="6"/>
  <c r="K79" i="6" s="1"/>
  <c r="J63" i="6"/>
  <c r="K63" i="6" s="1"/>
  <c r="J112" i="6"/>
  <c r="K112" i="6" s="1"/>
  <c r="J69" i="6"/>
  <c r="K69" i="6" s="1"/>
  <c r="J151" i="6"/>
  <c r="K151" i="6" s="1"/>
  <c r="J118" i="6"/>
  <c r="K118" i="6" s="1"/>
  <c r="J40" i="6"/>
  <c r="K40" i="6" s="1"/>
  <c r="J110" i="6"/>
  <c r="K110" i="6" s="1"/>
  <c r="J113" i="6"/>
  <c r="K113" i="6" s="1"/>
  <c r="J121" i="6"/>
  <c r="K121" i="6" s="1"/>
  <c r="J195" i="6"/>
  <c r="K195" i="6" s="1"/>
  <c r="J198" i="6"/>
  <c r="K198" i="6" s="1"/>
  <c r="J93" i="6"/>
  <c r="K93" i="6" s="1"/>
  <c r="J161" i="6"/>
  <c r="K161" i="6" s="1"/>
  <c r="J36" i="6"/>
  <c r="J166" i="6"/>
  <c r="K166" i="6" s="1"/>
  <c r="J234" i="6"/>
  <c r="K234" i="6" s="1"/>
  <c r="J72" i="6"/>
  <c r="K72" i="6" s="1"/>
  <c r="J42" i="6"/>
  <c r="K42" i="6" s="1"/>
  <c r="J160" i="6"/>
  <c r="K160" i="6" s="1"/>
  <c r="J98" i="6"/>
  <c r="K98" i="6" s="1"/>
  <c r="J83" i="6"/>
  <c r="K83" i="6" s="1"/>
  <c r="J62" i="6"/>
  <c r="K62" i="6" s="1"/>
  <c r="J171" i="6"/>
  <c r="K171" i="6" s="1"/>
  <c r="J77" i="6"/>
  <c r="K77" i="6" s="1"/>
  <c r="J169" i="6"/>
  <c r="K169" i="6" s="1"/>
  <c r="J59" i="6"/>
  <c r="K59" i="6" s="1"/>
  <c r="J56" i="6"/>
  <c r="K56" i="6" s="1"/>
  <c r="J210" i="6"/>
  <c r="K210" i="6" s="1"/>
  <c r="J129" i="6"/>
  <c r="K129" i="6" s="1"/>
  <c r="J139" i="6"/>
  <c r="K139" i="6" s="1"/>
  <c r="J176" i="6"/>
  <c r="K176" i="6" s="1"/>
  <c r="J232" i="6"/>
  <c r="K232" i="6" s="1"/>
  <c r="J70" i="6"/>
  <c r="K70" i="6" s="1"/>
  <c r="J133" i="6"/>
  <c r="K133" i="6" s="1"/>
  <c r="J47" i="6"/>
  <c r="K47" i="6" s="1"/>
  <c r="J194" i="6"/>
  <c r="K194" i="6" s="1"/>
  <c r="J141" i="6"/>
  <c r="K141" i="6" s="1"/>
  <c r="J85" i="6"/>
  <c r="K85" i="6" s="1"/>
  <c r="J88" i="6"/>
  <c r="K88" i="6" s="1"/>
  <c r="J92" i="6"/>
  <c r="K92" i="6" s="1"/>
  <c r="J89" i="6"/>
  <c r="K89" i="6" s="1"/>
  <c r="J230" i="6"/>
  <c r="K230" i="6" s="1"/>
  <c r="J45" i="6"/>
  <c r="K45" i="6" s="1"/>
  <c r="J154" i="6"/>
  <c r="K154" i="6" s="1"/>
  <c r="J156" i="6"/>
  <c r="K156" i="6" s="1"/>
  <c r="J228" i="6"/>
  <c r="K228" i="6" s="1"/>
  <c r="J207" i="6"/>
  <c r="K207" i="6" s="1"/>
  <c r="J229" i="6"/>
  <c r="K229" i="6" s="1"/>
  <c r="J220" i="6"/>
  <c r="K220" i="6" s="1"/>
  <c r="J105" i="6"/>
  <c r="K105" i="6" s="1"/>
  <c r="J162" i="6"/>
  <c r="K162" i="6" s="1"/>
  <c r="J163" i="6"/>
  <c r="K163" i="6" s="1"/>
  <c r="J192" i="6"/>
  <c r="K192" i="6" s="1"/>
  <c r="J100" i="6"/>
  <c r="K100" i="6" s="1"/>
  <c r="J124" i="6"/>
  <c r="K124" i="6" s="1"/>
  <c r="J216" i="6"/>
  <c r="K216" i="6" s="1"/>
  <c r="J140" i="6"/>
  <c r="K140" i="6" s="1"/>
  <c r="J38" i="6"/>
  <c r="K38" i="6" s="1"/>
  <c r="J206" i="6"/>
  <c r="K206" i="6" s="1"/>
  <c r="J186" i="6"/>
  <c r="K186" i="6" s="1"/>
  <c r="J175" i="6"/>
  <c r="K175" i="6" s="1"/>
  <c r="J60" i="6"/>
  <c r="K60" i="6" s="1"/>
  <c r="J188" i="6"/>
  <c r="K188" i="6" s="1"/>
  <c r="J182" i="6"/>
  <c r="K182" i="6" s="1"/>
  <c r="J126" i="6"/>
  <c r="K126" i="6" s="1"/>
  <c r="J150" i="6"/>
  <c r="K150" i="6" s="1"/>
  <c r="J226" i="6"/>
  <c r="K226" i="6" s="1"/>
  <c r="J170" i="6"/>
  <c r="K170" i="6" s="1"/>
  <c r="J200" i="6"/>
  <c r="K200" i="6" s="1"/>
  <c r="J189" i="6"/>
  <c r="K189" i="6" s="1"/>
  <c r="J227" i="6"/>
  <c r="K227" i="6" s="1"/>
  <c r="J145" i="6"/>
  <c r="K145" i="6" s="1"/>
  <c r="J217" i="6"/>
  <c r="K217" i="6" s="1"/>
  <c r="J53" i="6"/>
  <c r="K53" i="6" s="1"/>
  <c r="J94" i="6"/>
  <c r="K94" i="6" s="1"/>
  <c r="J155" i="6"/>
  <c r="K155" i="6" s="1"/>
  <c r="J90" i="6"/>
  <c r="K90" i="6" s="1"/>
  <c r="J37" i="6"/>
  <c r="K37" i="6" s="1"/>
  <c r="J48" i="6"/>
  <c r="K48" i="6" s="1"/>
  <c r="J81" i="6"/>
  <c r="K81" i="6" s="1"/>
  <c r="J179" i="6"/>
  <c r="K179" i="6" s="1"/>
  <c r="J148" i="6"/>
  <c r="K148" i="6" s="1"/>
  <c r="J67" i="6"/>
  <c r="K67" i="6" s="1"/>
  <c r="J165" i="6"/>
  <c r="K165" i="6" s="1"/>
  <c r="J43" i="6"/>
  <c r="K43" i="6" s="1"/>
  <c r="J212" i="6"/>
  <c r="K212" i="6" s="1"/>
  <c r="J50" i="6"/>
  <c r="K50" i="6" s="1"/>
  <c r="J111" i="6"/>
  <c r="K111" i="6" s="1"/>
  <c r="J130" i="6"/>
  <c r="K130" i="6" s="1"/>
  <c r="J106" i="6"/>
  <c r="K106" i="6" s="1"/>
  <c r="J233" i="6"/>
  <c r="K233" i="6" s="1"/>
  <c r="J173" i="6"/>
  <c r="K173" i="6" s="1"/>
  <c r="J149" i="6"/>
  <c r="K149" i="6" s="1"/>
  <c r="J235" i="6"/>
  <c r="K235" i="6" s="1"/>
  <c r="J201" i="6"/>
  <c r="K201" i="6" s="1"/>
  <c r="J215" i="6"/>
  <c r="K215" i="6" s="1"/>
  <c r="J211" i="6"/>
  <c r="K211" i="6" s="1"/>
  <c r="J177" i="6"/>
  <c r="K177" i="6" s="1"/>
  <c r="J128" i="6"/>
  <c r="K128" i="6" s="1"/>
  <c r="J153" i="6"/>
  <c r="K153" i="6" s="1"/>
  <c r="J134" i="6"/>
  <c r="K134" i="6" s="1"/>
  <c r="J180" i="6"/>
  <c r="K180" i="6" s="1"/>
  <c r="J65" i="6"/>
  <c r="K65" i="6" s="1"/>
  <c r="J123" i="6"/>
  <c r="K123" i="6" s="1"/>
  <c r="J224" i="6"/>
  <c r="K224" i="6" s="1"/>
  <c r="J74" i="6"/>
  <c r="K74" i="6" s="1"/>
  <c r="J57" i="6"/>
  <c r="K57" i="6" s="1"/>
  <c r="J125" i="6"/>
  <c r="K125" i="6" s="1"/>
  <c r="J144" i="6"/>
  <c r="K144" i="6" s="1"/>
  <c r="J219" i="6"/>
  <c r="K219" i="6" s="1"/>
  <c r="J208" i="6"/>
  <c r="K208" i="6" s="1"/>
  <c r="J213" i="6"/>
  <c r="K213" i="6" s="1"/>
  <c r="J41" i="6"/>
  <c r="K41" i="6" s="1"/>
  <c r="J55" i="6"/>
  <c r="K55" i="6" s="1"/>
  <c r="J80" i="6"/>
  <c r="K80" i="6" s="1"/>
  <c r="J76" i="6"/>
  <c r="K76" i="6" s="1"/>
  <c r="J107" i="6"/>
  <c r="K107" i="6" s="1"/>
  <c r="J54" i="6"/>
  <c r="K54" i="6" s="1"/>
  <c r="J44" i="6"/>
  <c r="K44" i="6" s="1"/>
  <c r="J71" i="6"/>
  <c r="K71" i="6" s="1"/>
  <c r="J95" i="6"/>
  <c r="K95" i="6" s="1"/>
  <c r="J96" i="6"/>
  <c r="K96" i="6" s="1"/>
  <c r="J183" i="6"/>
  <c r="K183" i="6" s="1"/>
  <c r="J46" i="6"/>
  <c r="K46" i="6" s="1"/>
  <c r="J223" i="6"/>
  <c r="K223" i="6" s="1"/>
  <c r="J146" i="6"/>
  <c r="K146" i="6" s="1"/>
  <c r="J87" i="6"/>
  <c r="K87" i="6" s="1"/>
  <c r="J204" i="6"/>
  <c r="K204" i="6" s="1"/>
  <c r="J104" i="6"/>
  <c r="K104" i="6" s="1"/>
  <c r="J61" i="6"/>
  <c r="K61" i="6" s="1"/>
  <c r="J101" i="6"/>
  <c r="K101" i="6" s="1"/>
  <c r="J205" i="6"/>
  <c r="K205" i="6" s="1"/>
  <c r="J196" i="6"/>
  <c r="K196" i="6" s="1"/>
  <c r="J158" i="6"/>
  <c r="K158" i="6" s="1"/>
  <c r="J181" i="6"/>
  <c r="K181" i="6" s="1"/>
  <c r="J187" i="6"/>
  <c r="K187" i="6" s="1"/>
  <c r="J193" i="6"/>
  <c r="K193" i="6" s="1"/>
  <c r="J82" i="6"/>
  <c r="K82" i="6" s="1"/>
  <c r="J122" i="6"/>
  <c r="K122" i="6" s="1"/>
  <c r="J231" i="6"/>
  <c r="K231" i="6" s="1"/>
  <c r="J178" i="6"/>
  <c r="K178" i="6" s="1"/>
  <c r="J131" i="6"/>
  <c r="K131" i="6" s="1"/>
  <c r="J68" i="6"/>
  <c r="K68" i="6" s="1"/>
  <c r="J185" i="6"/>
  <c r="K185" i="6" s="1"/>
  <c r="J184" i="6"/>
  <c r="K184" i="6" s="1"/>
  <c r="J52" i="6"/>
  <c r="K52" i="6" s="1"/>
  <c r="J75" i="6"/>
  <c r="K75" i="6" s="1"/>
  <c r="J84" i="6"/>
  <c r="K84" i="6" s="1"/>
  <c r="J132" i="6"/>
  <c r="K132" i="6" s="1"/>
  <c r="J116" i="6"/>
  <c r="K116" i="6" s="1"/>
  <c r="J64" i="6"/>
  <c r="K64" i="6" s="1"/>
  <c r="J199" i="6"/>
  <c r="K199" i="6" s="1"/>
  <c r="J152" i="6"/>
  <c r="K152" i="6" s="1"/>
  <c r="J114" i="6"/>
  <c r="K114" i="6" s="1"/>
  <c r="J157" i="6"/>
  <c r="K157" i="6" s="1"/>
  <c r="J136" i="6"/>
  <c r="K136" i="6" s="1"/>
  <c r="J66" i="6"/>
  <c r="K66" i="6" s="1"/>
  <c r="J108" i="6"/>
  <c r="K108" i="6" s="1"/>
  <c r="J221" i="6"/>
  <c r="K221" i="6" s="1"/>
  <c r="J51" i="6"/>
  <c r="K51" i="6" s="1"/>
  <c r="J97" i="6"/>
  <c r="K97" i="6" s="1"/>
  <c r="J117" i="6"/>
  <c r="K117" i="6" s="1"/>
  <c r="J164" i="6"/>
  <c r="K164" i="6" s="1"/>
  <c r="J222" i="6"/>
  <c r="K222" i="6" s="1"/>
  <c r="J137" i="6"/>
  <c r="K137" i="6" s="1"/>
  <c r="J103" i="6"/>
  <c r="K103" i="6" s="1"/>
  <c r="J147" i="6"/>
  <c r="K147" i="6" s="1"/>
  <c r="J135" i="6"/>
  <c r="K135" i="6" s="1"/>
  <c r="J172" i="6"/>
  <c r="K172" i="6" s="1"/>
  <c r="J167" i="6"/>
  <c r="K167" i="6" s="1"/>
  <c r="J109" i="6"/>
  <c r="K109" i="6" s="1"/>
  <c r="J115" i="6"/>
  <c r="K115" i="6" s="1"/>
  <c r="J143" i="6"/>
  <c r="K143" i="6" s="1"/>
  <c r="J218" i="6"/>
  <c r="K218" i="6" s="1"/>
  <c r="J174" i="6"/>
  <c r="K174" i="6" s="1"/>
  <c r="J91" i="6"/>
  <c r="K91" i="6" s="1"/>
  <c r="J127" i="6"/>
  <c r="K127" i="6" s="1"/>
  <c r="J58" i="6"/>
  <c r="K58" i="6" s="1"/>
  <c r="J78" i="6"/>
  <c r="K78" i="6" s="1"/>
  <c r="J102" i="6"/>
  <c r="K102" i="6" s="1"/>
  <c r="J191" i="6"/>
  <c r="K191" i="6" s="1"/>
  <c r="J197" i="6"/>
  <c r="K197" i="6" s="1"/>
  <c r="J225" i="6"/>
  <c r="K225" i="6" s="1"/>
  <c r="J120" i="6"/>
  <c r="K120" i="6" s="1"/>
  <c r="J39" i="6"/>
  <c r="K39" i="6" s="1"/>
  <c r="J142" i="6"/>
  <c r="K142" i="6" s="1"/>
  <c r="J203" i="6"/>
  <c r="K203" i="6" s="1"/>
  <c r="J257" i="6"/>
  <c r="K257" i="6" s="1"/>
  <c r="J258" i="6"/>
  <c r="K258" i="6" s="1"/>
  <c r="J241" i="6"/>
  <c r="K241" i="6" s="1"/>
  <c r="J29" i="6"/>
  <c r="L263" i="6" l="1"/>
  <c r="N263" i="6"/>
  <c r="N272" i="6"/>
  <c r="L272" i="6"/>
  <c r="L299" i="6" s="1"/>
  <c r="K299" i="6"/>
  <c r="N5" i="6"/>
  <c r="N299" i="6" s="1"/>
  <c r="J299" i="6"/>
  <c r="M299" i="6"/>
</calcChain>
</file>

<file path=xl/sharedStrings.xml><?xml version="1.0" encoding="utf-8"?>
<sst xmlns="http://schemas.openxmlformats.org/spreadsheetml/2006/main" count="947" uniqueCount="326">
  <si>
    <t>County</t>
  </si>
  <si>
    <t>Curry County</t>
  </si>
  <si>
    <t>Douglas County</t>
  </si>
  <si>
    <t>Lane County</t>
  </si>
  <si>
    <t>City</t>
  </si>
  <si>
    <t>City of Eugene</t>
  </si>
  <si>
    <t>City of Ontario</t>
  </si>
  <si>
    <t>City of Cottage Grove</t>
  </si>
  <si>
    <t>Eugene Water &amp; Electric Board</t>
  </si>
  <si>
    <t>Special Districts</t>
  </si>
  <si>
    <t>City of Coos Bay</t>
  </si>
  <si>
    <t>City of Clatskanie</t>
  </si>
  <si>
    <t>City of Prairie City</t>
  </si>
  <si>
    <t>City of Joseph</t>
  </si>
  <si>
    <t>City of Culver</t>
  </si>
  <si>
    <t>City of Dufur</t>
  </si>
  <si>
    <t>Klamath County Fire District #1</t>
  </si>
  <si>
    <t>League of Oregon Cities</t>
  </si>
  <si>
    <t>Deschutes Valley Water District</t>
  </si>
  <si>
    <t>Tangent Rural Fire Protection District</t>
  </si>
  <si>
    <t>Jackson County Fire District #5</t>
  </si>
  <si>
    <t>Port of Umatilla</t>
  </si>
  <si>
    <t>Chiloquin Agency Lake Rural Fire Protection District</t>
  </si>
  <si>
    <t>Black Butte Ranch Rural Fire Protection District</t>
  </si>
  <si>
    <t>Rockwood Water PUD</t>
  </si>
  <si>
    <t>Halsey Shedd Rural Fire Protection District</t>
  </si>
  <si>
    <t>Sisters-Camp Sherman Rural Fire Protection District</t>
  </si>
  <si>
    <t>Douglas County Fire District #2</t>
  </si>
  <si>
    <t>Salem Housing Authority</t>
  </si>
  <si>
    <t>Brownsville Rural Fire Protection District</t>
  </si>
  <si>
    <t>School</t>
  </si>
  <si>
    <t>Creswell School District #40</t>
  </si>
  <si>
    <t>Banks School District</t>
  </si>
  <si>
    <t>Douglas Education Service District</t>
  </si>
  <si>
    <t>Medford School District #549C</t>
  </si>
  <si>
    <t>Willamina School District #30J</t>
  </si>
  <si>
    <t>Tigard-Tualatin School District #23J</t>
  </si>
  <si>
    <t>Sherwood School District #88J</t>
  </si>
  <si>
    <t>CC</t>
  </si>
  <si>
    <t>Klamath Community College</t>
  </si>
  <si>
    <t>Sherman County</t>
  </si>
  <si>
    <t>Coos County</t>
  </si>
  <si>
    <t>Josephine County</t>
  </si>
  <si>
    <t>City of Astoria</t>
  </si>
  <si>
    <t>City of Coquille</t>
  </si>
  <si>
    <t>City of St Helens</t>
  </si>
  <si>
    <t>City of Oakland</t>
  </si>
  <si>
    <t>City of Vale</t>
  </si>
  <si>
    <t>City of Wheeler</t>
  </si>
  <si>
    <t>City of Milton-Freewater</t>
  </si>
  <si>
    <t>City of Pilot Rock</t>
  </si>
  <si>
    <t>City of Oakridge</t>
  </si>
  <si>
    <t>City of Condon</t>
  </si>
  <si>
    <t>City of Enterprise</t>
  </si>
  <si>
    <t>City of Cascade Locks</t>
  </si>
  <si>
    <t>City of Huntington</t>
  </si>
  <si>
    <t>City of Hubbard</t>
  </si>
  <si>
    <t>City of Garibaldi</t>
  </si>
  <si>
    <t>City of Echo</t>
  </si>
  <si>
    <t>City of Turner</t>
  </si>
  <si>
    <t>City of Rogue River</t>
  </si>
  <si>
    <t>Town of Canyon City</t>
  </si>
  <si>
    <t>City of Tualatin</t>
  </si>
  <si>
    <t>Multnomah Drainage</t>
  </si>
  <si>
    <t>Horsefly Irrigation District</t>
  </si>
  <si>
    <t>Clatskanie PUD</t>
  </si>
  <si>
    <t>Oregon School Boards Association</t>
  </si>
  <si>
    <t>Clackamas Vector Control</t>
  </si>
  <si>
    <t>Rainbow Water District</t>
  </si>
  <si>
    <t>Winston-Dillard Fire District</t>
  </si>
  <si>
    <t>Central Oregon Irrigation District</t>
  </si>
  <si>
    <t>Molalla Rural Fire Protection District #73</t>
  </si>
  <si>
    <t>Goshen Fire District</t>
  </si>
  <si>
    <t>Talent Irrigation District</t>
  </si>
  <si>
    <t>Rogue River Valley Irrigation District</t>
  </si>
  <si>
    <t>West Slope Water District</t>
  </si>
  <si>
    <t>Jackson County Fire District #4</t>
  </si>
  <si>
    <t>Klamath Vector Control</t>
  </si>
  <si>
    <t>Woodburn Fire District</t>
  </si>
  <si>
    <t>Cloverdale Rural Fire Protection District</t>
  </si>
  <si>
    <t>Parkdale Fire District</t>
  </si>
  <si>
    <t>Columbia Drainage Vector Control District</t>
  </si>
  <si>
    <t>Klamath County Emergency Communications District</t>
  </si>
  <si>
    <t>Clackamas River Water</t>
  </si>
  <si>
    <t>Housing Authority of Jackson County</t>
  </si>
  <si>
    <t>Siuslaw Rural Fire Protection District #1</t>
  </si>
  <si>
    <t>Jefferson County Library District</t>
  </si>
  <si>
    <t>West Multnomah Soil And Water Conservation District</t>
  </si>
  <si>
    <t>Nehalem Bay Fire &amp; Rescue</t>
  </si>
  <si>
    <t>Employer Number</t>
  </si>
  <si>
    <t>Employer Name</t>
  </si>
  <si>
    <t>Employer Type</t>
  </si>
  <si>
    <t>UAL (reflecting Side Accounts)</t>
  </si>
  <si>
    <t>Combined Valuation Payroll</t>
  </si>
  <si>
    <t>UAL as a % of Payroll</t>
  </si>
  <si>
    <t>Academy Of Arts &amp; Academics</t>
  </si>
  <si>
    <t>Adel School District #21</t>
  </si>
  <si>
    <t>Adrian School District #61</t>
  </si>
  <si>
    <t>Alliance Charter Academy</t>
  </si>
  <si>
    <t>Alsea School</t>
  </si>
  <si>
    <t>Annex Elementary School</t>
  </si>
  <si>
    <t>Arco Iris Spanish Immersion Charter School</t>
  </si>
  <si>
    <t>Arlington Public Schools</t>
  </si>
  <si>
    <t>Armadillo Technical Institute</t>
  </si>
  <si>
    <t>Arthur Academy Charter School</t>
  </si>
  <si>
    <t>Ashland Public Schools</t>
  </si>
  <si>
    <t>Athena-Weston School District #29Rj</t>
  </si>
  <si>
    <t>Baker Web Academy</t>
  </si>
  <si>
    <t>Ballston Community School</t>
  </si>
  <si>
    <t>Bandon School District</t>
  </si>
  <si>
    <t>Bennett Pearson Academy, Inc.</t>
  </si>
  <si>
    <t>Bethel School District</t>
  </si>
  <si>
    <t>Black Butte School District</t>
  </si>
  <si>
    <t>Burnt River High School</t>
  </si>
  <si>
    <t>Butte Falls School District</t>
  </si>
  <si>
    <t>Camas Valley School District #21</t>
  </si>
  <si>
    <t>Cascade Heights Public Charter School</t>
  </si>
  <si>
    <t>Centennial School District #28</t>
  </si>
  <si>
    <t>Center for Advance Learning</t>
  </si>
  <si>
    <t>Central Curry School District #1</t>
  </si>
  <si>
    <t>Central Linn School District #552C</t>
  </si>
  <si>
    <t>Central Point School District #6</t>
  </si>
  <si>
    <t>City View Charter School</t>
  </si>
  <si>
    <t>Clackamas Charter Alliance #2</t>
  </si>
  <si>
    <t>Clackamas Web Academy</t>
  </si>
  <si>
    <t>Clatskanie School District #6J</t>
  </si>
  <si>
    <t>Coburg Community Charter School</t>
  </si>
  <si>
    <t>Colton School District #53</t>
  </si>
  <si>
    <t>Condon Admin School District #25J</t>
  </si>
  <si>
    <t>Coquille School District #8</t>
  </si>
  <si>
    <t>Corbett School District #39</t>
  </si>
  <si>
    <t>Cove School District</t>
  </si>
  <si>
    <t>Crane Elementary School</t>
  </si>
  <si>
    <t>Crane Union High School</t>
  </si>
  <si>
    <t>Crow-Applegate-Lorane District #66</t>
  </si>
  <si>
    <t>Culver School District #4</t>
  </si>
  <si>
    <t>Dallas School District</t>
  </si>
  <si>
    <t>David Douglas School District</t>
  </si>
  <si>
    <t>Days Creek School District #15</t>
  </si>
  <si>
    <t>Dayville School District #16J</t>
  </si>
  <si>
    <t>Diamond School District #7</t>
  </si>
  <si>
    <t>Double O School District</t>
  </si>
  <si>
    <t>Dufur Schools</t>
  </si>
  <si>
    <t>Eagle Point School District #9</t>
  </si>
  <si>
    <t>Eagleridge High School</t>
  </si>
  <si>
    <t>Eddyville Charter School</t>
  </si>
  <si>
    <t>Elgin School District #23</t>
  </si>
  <si>
    <t>Elkton School District #34</t>
  </si>
  <si>
    <t>Enterprise School District #21</t>
  </si>
  <si>
    <t>Estacada Web Academy</t>
  </si>
  <si>
    <t>Fields-Trout Creek #33</t>
  </si>
  <si>
    <t>Forest Grove Community School</t>
  </si>
  <si>
    <t>Fossil School District #21J</t>
  </si>
  <si>
    <t>Four Rivers Community School</t>
  </si>
  <si>
    <t>Frenchglen School District</t>
  </si>
  <si>
    <t>Glendale #77</t>
  </si>
  <si>
    <t>Grant County Education Service District</t>
  </si>
  <si>
    <t>Grants Pass School District</t>
  </si>
  <si>
    <t>Gresham Barlow Web Academy</t>
  </si>
  <si>
    <t>Harney Education Service District Region XVII</t>
  </si>
  <si>
    <t>Harper School District #66</t>
  </si>
  <si>
    <t>Harrisburg School District #7</t>
  </si>
  <si>
    <t>Helix School District</t>
  </si>
  <si>
    <t>Hope Chinese Charter School</t>
  </si>
  <si>
    <t>Howard Street Charter School, Inc</t>
  </si>
  <si>
    <t>Huntington School District #16J</t>
  </si>
  <si>
    <t>Imbler School District</t>
  </si>
  <si>
    <t>Insight School of Oregon Charter</t>
  </si>
  <si>
    <t>Ione School District</t>
  </si>
  <si>
    <t>Jefferson County Education Service District</t>
  </si>
  <si>
    <t>Jewell School District #8</t>
  </si>
  <si>
    <t>Jordan Valley School District #3</t>
  </si>
  <si>
    <t>Joseph School District #6</t>
  </si>
  <si>
    <t>Junction City School District #69</t>
  </si>
  <si>
    <t>Juntura Grade School</t>
  </si>
  <si>
    <t>Kings Valley Charter School</t>
  </si>
  <si>
    <t>Klamath County School District</t>
  </si>
  <si>
    <t>Klamath Falls City Schools</t>
  </si>
  <si>
    <t>Knappa School District #4</t>
  </si>
  <si>
    <t>KNOVA Learning Oregon</t>
  </si>
  <si>
    <t>Lake County Education Service District</t>
  </si>
  <si>
    <t>Lake County School District #7</t>
  </si>
  <si>
    <t>Le Monde Immersion Charter School</t>
  </si>
  <si>
    <t>Lebanon Community School District</t>
  </si>
  <si>
    <t>Lewis And Clark Montessori Charter School</t>
  </si>
  <si>
    <t>Linn-Benton-Lincoln Education Service District</t>
  </si>
  <si>
    <t>Logos Public Charter School</t>
  </si>
  <si>
    <t>Long Creek Schools</t>
  </si>
  <si>
    <t>Lourdes Charter School</t>
  </si>
  <si>
    <t>Lowell School District</t>
  </si>
  <si>
    <t>Luckiamute Valley Charter School</t>
  </si>
  <si>
    <t>Madrone Trail Public Charter School</t>
  </si>
  <si>
    <t>Malheur Education Service District Region 14</t>
  </si>
  <si>
    <t>Mapleton School District</t>
  </si>
  <si>
    <t>Marcola School District #79</t>
  </si>
  <si>
    <t>McKenzie School District</t>
  </si>
  <si>
    <t>Mitch Charter School</t>
  </si>
  <si>
    <t>Mitchell School</t>
  </si>
  <si>
    <t>Molalla River Academy</t>
  </si>
  <si>
    <t>Monument School District #8</t>
  </si>
  <si>
    <t>Mosier Community School</t>
  </si>
  <si>
    <t>Mt Angel School District #91</t>
  </si>
  <si>
    <t>Muddy Creek Charter School</t>
  </si>
  <si>
    <t>Multisensory Learning Academy</t>
  </si>
  <si>
    <t>Myrtle Point School District #41</t>
  </si>
  <si>
    <t>Neah-Kah-Nie School District</t>
  </si>
  <si>
    <t>Nixyaawii Community School</t>
  </si>
  <si>
    <t>North Central Education Service District</t>
  </si>
  <si>
    <t>North Douglas School District #22</t>
  </si>
  <si>
    <t>North Lake School District #14</t>
  </si>
  <si>
    <t>North Powder School District</t>
  </si>
  <si>
    <t>Northwest Regional Education Service District</t>
  </si>
  <si>
    <t>Nyssa School District #26</t>
  </si>
  <si>
    <t>Oakland School District</t>
  </si>
  <si>
    <t>Oakridge School District</t>
  </si>
  <si>
    <t>Opal Charter School</t>
  </si>
  <si>
    <t>Oregon Connections Academy</t>
  </si>
  <si>
    <t>Oregon Trail School District #46</t>
  </si>
  <si>
    <t>Oregon Virtual Academy</t>
  </si>
  <si>
    <t>Oregon Virtual Education East</t>
  </si>
  <si>
    <t>Oregon Virtual Education West</t>
  </si>
  <si>
    <t>Paisley School District</t>
  </si>
  <si>
    <t>Parkrose School District</t>
  </si>
  <si>
    <t>Perrydale School District #21</t>
  </si>
  <si>
    <t>Phoenix School</t>
  </si>
  <si>
    <t>Pine Creek School</t>
  </si>
  <si>
    <t>Pine-Eagle School District #61</t>
  </si>
  <si>
    <t>Pinehurst School</t>
  </si>
  <si>
    <t>Pleasant Hill School District</t>
  </si>
  <si>
    <t>Plush School District</t>
  </si>
  <si>
    <t>Port Orford-Langlois School District #2Cj</t>
  </si>
  <si>
    <t>Portland Village School</t>
  </si>
  <si>
    <t>Powell Butte Community Charter School</t>
  </si>
  <si>
    <t>Powers School District</t>
  </si>
  <si>
    <t>Prairie City School District #4</t>
  </si>
  <si>
    <t>Prospect School District</t>
  </si>
  <si>
    <t>Redmond Proficiency Academy</t>
  </si>
  <si>
    <t>Renaissance Public Academy</t>
  </si>
  <si>
    <t>Riddle School District</t>
  </si>
  <si>
    <t>Ridgeline Montessori</t>
  </si>
  <si>
    <t>River's Edge Academy Charter School</t>
  </si>
  <si>
    <t>Rogue River School District</t>
  </si>
  <si>
    <t>Sand Ridge Charter School</t>
  </si>
  <si>
    <t>Sauvie Island Academy</t>
  </si>
  <si>
    <t>Scappoose School District</t>
  </si>
  <si>
    <t>Scio School District #95C</t>
  </si>
  <si>
    <t>Self Enhancement Inc</t>
  </si>
  <si>
    <t>Sheridan Allprep Academy</t>
  </si>
  <si>
    <t>Sheridan Japanese School Foundation</t>
  </si>
  <si>
    <t>Sheridan School District #48J</t>
  </si>
  <si>
    <t>Sherman County School District</t>
  </si>
  <si>
    <t>Sherwood Charter School</t>
  </si>
  <si>
    <t>Siletz Valley Early College Academy</t>
  </si>
  <si>
    <t>Siletz Valley School</t>
  </si>
  <si>
    <t>Silvies River Web Academy</t>
  </si>
  <si>
    <t>South Coast Education Service District Region #7</t>
  </si>
  <si>
    <t>South Columbia Family School</t>
  </si>
  <si>
    <t>South Wasco County School District #1</t>
  </si>
  <si>
    <t>Southern Oregon Education Service District</t>
  </si>
  <si>
    <t>Southwest Charter School</t>
  </si>
  <si>
    <t>Spray School District #1</t>
  </si>
  <si>
    <t>Springwater Environmental Sciences School</t>
  </si>
  <si>
    <t>St Paul School District</t>
  </si>
  <si>
    <t>Sunny Wolf Charter School</t>
  </si>
  <si>
    <t>Suntex School District</t>
  </si>
  <si>
    <t>Sweet Home Charter School</t>
  </si>
  <si>
    <t>The Emerson School</t>
  </si>
  <si>
    <t>The Ivy School</t>
  </si>
  <si>
    <t>The Lighthouse School</t>
  </si>
  <si>
    <t>The Village School</t>
  </si>
  <si>
    <t>Three Rivers Charter School</t>
  </si>
  <si>
    <t>Triangle Lake Schools</t>
  </si>
  <si>
    <t>Trillium Charter School</t>
  </si>
  <si>
    <t>Troy School District #54</t>
  </si>
  <si>
    <t>Ukiah School</t>
  </si>
  <si>
    <t>Vale School District #84</t>
  </si>
  <si>
    <t>Vernonia School District</t>
  </si>
  <si>
    <t>W W Jones School</t>
  </si>
  <si>
    <t>Wallowa County Region 18</t>
  </si>
  <si>
    <t>Wallowa School</t>
  </si>
  <si>
    <t>Wasco County Education Service District</t>
  </si>
  <si>
    <t>West Lane Tech</t>
  </si>
  <si>
    <t>Woodburn School District</t>
  </si>
  <si>
    <t>Woodland Educational Initiative</t>
  </si>
  <si>
    <t>Yoncalla School District #32</t>
  </si>
  <si>
    <t>Marion County Fire District #1</t>
  </si>
  <si>
    <t>Ashwood School</t>
  </si>
  <si>
    <t>Crater Lake Charter Academy</t>
  </si>
  <si>
    <t>Kairos Pdx</t>
  </si>
  <si>
    <t>Special</t>
  </si>
  <si>
    <t>North Central Public Health District</t>
  </si>
  <si>
    <t>Bend International School</t>
  </si>
  <si>
    <t>Dallas Community School-Community Innovation Partners</t>
  </si>
  <si>
    <t>The Valley School Of Southern Oregon</t>
  </si>
  <si>
    <t>Bridge Educational Foundation</t>
  </si>
  <si>
    <t>Drewsey School</t>
  </si>
  <si>
    <t>City of Dunes City</t>
  </si>
  <si>
    <t>Idanha-Detroit Rural Fire Protection District</t>
  </si>
  <si>
    <t>North Bend Coos-Curry Housing Authority</t>
  </si>
  <si>
    <t>Cannon Beach Academy</t>
  </si>
  <si>
    <t>Desert Sky Montessori</t>
  </si>
  <si>
    <t>Frontier Charter Academy</t>
  </si>
  <si>
    <t>Lyons Fire District</t>
  </si>
  <si>
    <t>Wy’East Fire District</t>
  </si>
  <si>
    <t>Worksheet</t>
  </si>
  <si>
    <t>Source</t>
  </si>
  <si>
    <t>K:\Actuarial Analysis Section\Actuary Services\Valuations-Experience Studies\2017 Valuation\Summary Reports\PERS Summary UAL.xlsx</t>
  </si>
  <si>
    <t>SLGRP</t>
  </si>
  <si>
    <t>2017 Val UAL Summray</t>
  </si>
  <si>
    <t>[Independent], [Schools], and [SLGRP] worksheets combined; extraneous columns removed; Min EIF LS Payment, Min / Max EIF Match Amounts added</t>
  </si>
  <si>
    <t>Pooled Status (as of 12/31/2017)</t>
  </si>
  <si>
    <t>Independent</t>
  </si>
  <si>
    <t>Schools</t>
  </si>
  <si>
    <t>Notes</t>
  </si>
  <si>
    <t>TOTAL</t>
  </si>
  <si>
    <t>Transition Liability Paid</t>
  </si>
  <si>
    <t xml:space="preserve">Minimum EIF Payment </t>
  </si>
  <si>
    <t>Maximum EIF Payment</t>
  </si>
  <si>
    <t>EIF Match</t>
  </si>
  <si>
    <t xml:space="preserve"> EIF  match</t>
  </si>
  <si>
    <t>Total side account amount</t>
  </si>
  <si>
    <t>Transition liability (SLGRP only)</t>
  </si>
  <si>
    <t>Maximum lump sum payment (w/ TL)</t>
  </si>
  <si>
    <t>Minimum lump sum payment (w/ TL)</t>
  </si>
  <si>
    <r>
      <rPr>
        <b/>
        <u/>
        <sz val="12"/>
        <color theme="10"/>
        <rFont val="Arial"/>
        <family val="2"/>
      </rPr>
      <t>Note: Data as of 12/31/2017 Actuarial Valuation Results.</t>
    </r>
    <r>
      <rPr>
        <u/>
        <sz val="12"/>
        <color theme="10"/>
        <rFont val="Arial"/>
        <family val="2"/>
      </rPr>
      <t xml:space="preserve">
</t>
    </r>
    <r>
      <rPr>
        <sz val="12"/>
        <color theme="10"/>
        <rFont val="Arial"/>
        <family val="2"/>
      </rPr>
      <t>Pooling Coverage Agreements and Lump Sum Payments received after 12/31/2017 are not accounted for in this list.</t>
    </r>
  </si>
  <si>
    <t>Total side account amount does not include transition liability.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</si>
</sst>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b/>
      <u/>
      <sz val="12"/>
      <color theme="10"/>
      <name val="Arial"/>
      <family val="2"/>
    </font>
    <font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3"/>
    <xf numFmtId="0" fontId="2" fillId="0" borderId="0" xfId="0" applyFont="1"/>
    <xf numFmtId="0" fontId="2" fillId="0" borderId="0" xfId="0" applyFont="1" applyAlignment="1">
      <alignment horizontal="left" indent="1"/>
    </xf>
    <xf numFmtId="0" fontId="5" fillId="0" borderId="0" xfId="3" applyFont="1" applyAlignment="1">
      <alignment horizontal="center"/>
    </xf>
    <xf numFmtId="0" fontId="4" fillId="0" borderId="0" xfId="0" applyFont="1"/>
    <xf numFmtId="0" fontId="4" fillId="0" borderId="1" xfId="0" applyNumberFormat="1" applyFont="1" applyFill="1" applyBorder="1" applyAlignment="1">
      <alignment horizontal="left" wrapText="1"/>
    </xf>
    <xf numFmtId="0" fontId="4" fillId="0" borderId="1" xfId="4" applyNumberFormat="1" applyFont="1" applyFill="1" applyBorder="1" applyAlignment="1">
      <alignment horizontal="left" wrapText="1"/>
    </xf>
    <xf numFmtId="9" fontId="4" fillId="0" borderId="1" xfId="2" applyNumberFormat="1" applyFont="1" applyFill="1" applyBorder="1" applyAlignment="1">
      <alignment horizontal="left" wrapText="1"/>
    </xf>
    <xf numFmtId="0" fontId="4" fillId="0" borderId="1" xfId="0" applyNumberFormat="1" applyFont="1" applyBorder="1"/>
    <xf numFmtId="0" fontId="4" fillId="2" borderId="2" xfId="0" applyNumberFormat="1" applyFont="1" applyFill="1" applyBorder="1" applyAlignment="1">
      <alignment wrapText="1"/>
    </xf>
    <xf numFmtId="0" fontId="4" fillId="0" borderId="3" xfId="4" applyNumberFormat="1" applyFont="1" applyFill="1" applyBorder="1" applyAlignment="1">
      <alignment horizontal="left" wrapText="1"/>
    </xf>
    <xf numFmtId="0" fontId="4" fillId="4" borderId="7" xfId="4" applyNumberFormat="1" applyFont="1" applyFill="1" applyBorder="1" applyAlignment="1">
      <alignment horizontal="left" wrapText="1"/>
    </xf>
    <xf numFmtId="0" fontId="4" fillId="4" borderId="8" xfId="4" applyNumberFormat="1" applyFont="1" applyFill="1" applyBorder="1" applyAlignment="1">
      <alignment horizontal="left" wrapText="1"/>
    </xf>
    <xf numFmtId="0" fontId="4" fillId="3" borderId="8" xfId="4" applyNumberFormat="1" applyFont="1" applyFill="1" applyBorder="1" applyAlignment="1">
      <alignment horizontal="left" wrapText="1"/>
    </xf>
    <xf numFmtId="0" fontId="4" fillId="3" borderId="9" xfId="4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4" fontId="4" fillId="0" borderId="0" xfId="4" applyFont="1"/>
    <xf numFmtId="9" fontId="4" fillId="0" borderId="0" xfId="2" applyNumberFormat="1" applyFont="1"/>
    <xf numFmtId="0" fontId="4" fillId="0" borderId="0" xfId="0" applyFont="1" applyFill="1"/>
    <xf numFmtId="0" fontId="4" fillId="0" borderId="0" xfId="0" applyFont="1" applyFill="1" applyAlignment="1">
      <alignment wrapText="1"/>
    </xf>
    <xf numFmtId="44" fontId="4" fillId="0" borderId="0" xfId="4" applyFont="1" applyFill="1"/>
    <xf numFmtId="9" fontId="4" fillId="0" borderId="0" xfId="2" applyNumberFormat="1" applyFont="1" applyFill="1"/>
    <xf numFmtId="164" fontId="4" fillId="0" borderId="0" xfId="1" applyNumberFormat="1" applyFont="1"/>
    <xf numFmtId="9" fontId="4" fillId="0" borderId="0" xfId="0" applyNumberFormat="1" applyFont="1"/>
    <xf numFmtId="0" fontId="5" fillId="5" borderId="0" xfId="3" applyFont="1" applyFill="1" applyAlignment="1">
      <alignment horizontal="center" wrapText="1"/>
    </xf>
    <xf numFmtId="0" fontId="5" fillId="5" borderId="0" xfId="3" applyFont="1" applyFill="1" applyAlignment="1">
      <alignment horizontal="center"/>
    </xf>
    <xf numFmtId="0" fontId="4" fillId="0" borderId="0" xfId="0" applyFont="1" applyAlignment="1"/>
    <xf numFmtId="0" fontId="5" fillId="0" borderId="0" xfId="3" applyFont="1" applyAlignment="1">
      <alignment horizontal="center" wrapText="1"/>
    </xf>
    <xf numFmtId="0" fontId="5" fillId="0" borderId="0" xfId="3" applyFont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6" xfId="3" applyFont="1" applyBorder="1" applyAlignment="1">
      <alignment horizont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PPN018/../../Actuary%20Services/Valuations-Experience%20Studies/2017%20Valuation/Summary%20Reports/PERS%20Summary%20UAL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regon.gov/pers/Documents/Financials/Pension-Summary-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B3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21.140625" bestFit="1" customWidth="1"/>
  </cols>
  <sheetData>
    <row r="1" spans="1:2" x14ac:dyDescent="0.25">
      <c r="A1" s="2" t="s">
        <v>304</v>
      </c>
      <c r="B1" s="2" t="s">
        <v>305</v>
      </c>
    </row>
    <row r="2" spans="1:2" x14ac:dyDescent="0.25">
      <c r="A2" t="s">
        <v>308</v>
      </c>
      <c r="B2" s="1" t="s">
        <v>306</v>
      </c>
    </row>
    <row r="3" spans="1:2" x14ac:dyDescent="0.25">
      <c r="B3" s="3" t="s">
        <v>309</v>
      </c>
    </row>
  </sheetData>
  <autoFilter ref="A1:B3"/>
  <hyperlinks>
    <hyperlink ref="B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9"/>
  <sheetViews>
    <sheetView tabSelected="1" topLeftCell="B1" zoomScale="90" zoomScaleNormal="90" workbookViewId="0">
      <pane ySplit="3" topLeftCell="A268" activePane="bottomLeft" state="frozen"/>
      <selection pane="bottomLeft" activeCell="N274" sqref="N274"/>
    </sheetView>
  </sheetViews>
  <sheetFormatPr defaultRowHeight="15" x14ac:dyDescent="0.2"/>
  <cols>
    <col min="1" max="1" width="13.28515625" style="5" bestFit="1" customWidth="1"/>
    <col min="2" max="2" width="47" style="16" customWidth="1"/>
    <col min="3" max="3" width="16.85546875" style="5" hidden="1" customWidth="1"/>
    <col min="4" max="4" width="16.140625" style="5" hidden="1" customWidth="1"/>
    <col min="5" max="5" width="20" style="17" customWidth="1"/>
    <col min="6" max="6" width="20.42578125" style="17" bestFit="1" customWidth="1"/>
    <col min="7" max="7" width="12.42578125" style="24" customWidth="1"/>
    <col min="8" max="8" width="18.85546875" style="5" bestFit="1" customWidth="1"/>
    <col min="9" max="9" width="18.85546875" style="17" bestFit="1" customWidth="1"/>
    <col min="10" max="10" width="17.85546875" style="17" bestFit="1" customWidth="1"/>
    <col min="11" max="11" width="18.85546875" style="17" bestFit="1" customWidth="1"/>
    <col min="12" max="13" width="20.140625" style="17" bestFit="1" customWidth="1"/>
    <col min="14" max="14" width="20.42578125" style="17" bestFit="1" customWidth="1"/>
    <col min="15" max="15" width="64.28515625" style="5" bestFit="1" customWidth="1"/>
    <col min="16" max="16384" width="9.140625" style="5"/>
  </cols>
  <sheetData>
    <row r="1" spans="1:15" ht="30.75" customHeight="1" thickBot="1" x14ac:dyDescent="0.25">
      <c r="A1" s="28" t="s">
        <v>324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"/>
    </row>
    <row r="2" spans="1:15" ht="30.75" customHeight="1" thickBot="1" x14ac:dyDescent="0.3">
      <c r="A2" s="25"/>
      <c r="B2" s="25"/>
      <c r="C2" s="26"/>
      <c r="D2" s="26"/>
      <c r="E2" s="26"/>
      <c r="F2" s="26"/>
      <c r="G2" s="26"/>
      <c r="H2" s="26"/>
      <c r="I2" s="30" t="s">
        <v>316</v>
      </c>
      <c r="J2" s="31"/>
      <c r="K2" s="31"/>
      <c r="L2" s="31" t="s">
        <v>317</v>
      </c>
      <c r="M2" s="32"/>
      <c r="N2" s="33"/>
    </row>
    <row r="3" spans="1:15" s="9" customFormat="1" ht="45.75" thickBot="1" x14ac:dyDescent="0.25">
      <c r="A3" s="6" t="s">
        <v>89</v>
      </c>
      <c r="B3" s="6" t="s">
        <v>90</v>
      </c>
      <c r="C3" s="6" t="s">
        <v>310</v>
      </c>
      <c r="D3" s="6" t="s">
        <v>91</v>
      </c>
      <c r="E3" s="7" t="s">
        <v>92</v>
      </c>
      <c r="F3" s="7" t="s">
        <v>93</v>
      </c>
      <c r="G3" s="8" t="s">
        <v>94</v>
      </c>
      <c r="H3" s="10" t="s">
        <v>321</v>
      </c>
      <c r="I3" s="12" t="s">
        <v>323</v>
      </c>
      <c r="J3" s="13" t="s">
        <v>318</v>
      </c>
      <c r="K3" s="13" t="s">
        <v>320</v>
      </c>
      <c r="L3" s="14" t="s">
        <v>322</v>
      </c>
      <c r="M3" s="14" t="s">
        <v>319</v>
      </c>
      <c r="N3" s="15" t="s">
        <v>320</v>
      </c>
      <c r="O3" s="11" t="s">
        <v>313</v>
      </c>
    </row>
    <row r="4" spans="1:15" x14ac:dyDescent="0.2">
      <c r="A4" s="5">
        <v>2162</v>
      </c>
      <c r="B4" s="16" t="s">
        <v>11</v>
      </c>
      <c r="C4" s="5" t="s">
        <v>311</v>
      </c>
      <c r="D4" s="5" t="s">
        <v>4</v>
      </c>
      <c r="E4" s="17">
        <v>3019940.11</v>
      </c>
      <c r="F4" s="17">
        <v>499305.95</v>
      </c>
      <c r="G4" s="18">
        <v>6.05</v>
      </c>
      <c r="H4" s="17"/>
      <c r="I4" s="17">
        <v>25000</v>
      </c>
      <c r="J4" s="17">
        <f t="shared" ref="J4:J67" si="0">0.25*I4</f>
        <v>6250</v>
      </c>
      <c r="K4" s="17">
        <f t="shared" ref="K4:K67" si="1">SUM(I4+J4)</f>
        <v>31250</v>
      </c>
      <c r="L4" s="17">
        <v>1200000</v>
      </c>
      <c r="M4" s="17">
        <f t="shared" ref="M4:M67" si="2">IF((0.05*E4)&lt;300000,300000,(0.05*E4))</f>
        <v>300000</v>
      </c>
      <c r="N4" s="17">
        <f>(L4+M4)</f>
        <v>1500000</v>
      </c>
    </row>
    <row r="5" spans="1:15" x14ac:dyDescent="0.2">
      <c r="A5" s="5">
        <v>2118</v>
      </c>
      <c r="B5" s="16" t="s">
        <v>6</v>
      </c>
      <c r="C5" s="5" t="s">
        <v>311</v>
      </c>
      <c r="D5" s="5" t="s">
        <v>4</v>
      </c>
      <c r="E5" s="17">
        <v>16668922.869999999</v>
      </c>
      <c r="F5" s="17">
        <v>2854434.52</v>
      </c>
      <c r="G5" s="18">
        <v>5.84</v>
      </c>
      <c r="I5" s="17">
        <v>25000</v>
      </c>
      <c r="J5" s="17">
        <f t="shared" si="0"/>
        <v>6250</v>
      </c>
      <c r="K5" s="17">
        <f t="shared" si="1"/>
        <v>31250</v>
      </c>
      <c r="L5" s="17">
        <f>SUM(M5*4)</f>
        <v>3333784.574</v>
      </c>
      <c r="M5" s="17">
        <f t="shared" si="2"/>
        <v>833446.14350000001</v>
      </c>
      <c r="N5" s="17">
        <f>(L5+M5)</f>
        <v>4167230.7175000003</v>
      </c>
    </row>
    <row r="6" spans="1:15" x14ac:dyDescent="0.2">
      <c r="A6" s="5">
        <v>2729</v>
      </c>
      <c r="B6" s="16" t="s">
        <v>27</v>
      </c>
      <c r="C6" s="5" t="s">
        <v>311</v>
      </c>
      <c r="D6" s="5" t="s">
        <v>9</v>
      </c>
      <c r="E6" s="17">
        <v>22647411.449999999</v>
      </c>
      <c r="F6" s="17">
        <v>4609129.1399999997</v>
      </c>
      <c r="G6" s="18">
        <v>4.91</v>
      </c>
      <c r="I6" s="17">
        <v>25000</v>
      </c>
      <c r="J6" s="17">
        <f t="shared" si="0"/>
        <v>6250</v>
      </c>
      <c r="K6" s="17">
        <f t="shared" si="1"/>
        <v>31250</v>
      </c>
      <c r="L6" s="17">
        <f>SUM(M6*4)</f>
        <v>4529482.29</v>
      </c>
      <c r="M6" s="17">
        <f t="shared" si="2"/>
        <v>1132370.5725</v>
      </c>
      <c r="N6" s="17">
        <f>(L6+M6)</f>
        <v>5661852.8624999998</v>
      </c>
    </row>
    <row r="7" spans="1:15" x14ac:dyDescent="0.2">
      <c r="A7" s="5">
        <v>2003</v>
      </c>
      <c r="B7" s="16" t="s">
        <v>2</v>
      </c>
      <c r="C7" s="5" t="s">
        <v>311</v>
      </c>
      <c r="D7" s="5" t="s">
        <v>0</v>
      </c>
      <c r="E7" s="17">
        <v>107123693.98999999</v>
      </c>
      <c r="F7" s="17">
        <v>23675880.530000001</v>
      </c>
      <c r="G7" s="18">
        <v>4.5199999999999996</v>
      </c>
      <c r="I7" s="17">
        <v>25000</v>
      </c>
      <c r="J7" s="17">
        <f t="shared" si="0"/>
        <v>6250</v>
      </c>
      <c r="K7" s="17">
        <f t="shared" si="1"/>
        <v>31250</v>
      </c>
      <c r="L7" s="17">
        <f>SUM(M7*4)</f>
        <v>21424738.798</v>
      </c>
      <c r="M7" s="17">
        <f t="shared" si="2"/>
        <v>5356184.6995000001</v>
      </c>
      <c r="N7" s="17">
        <f>(L7+M7)</f>
        <v>26780923.497500002</v>
      </c>
    </row>
    <row r="8" spans="1:15" x14ac:dyDescent="0.2">
      <c r="A8" s="5">
        <v>2781</v>
      </c>
      <c r="B8" s="16" t="s">
        <v>298</v>
      </c>
      <c r="C8" s="5" t="s">
        <v>307</v>
      </c>
      <c r="D8" s="5" t="s">
        <v>289</v>
      </c>
      <c r="E8" s="17">
        <v>1864671</v>
      </c>
      <c r="F8" s="17">
        <v>424587.57</v>
      </c>
      <c r="G8" s="18">
        <v>4.3899999999999997</v>
      </c>
      <c r="H8" s="17">
        <v>1049998</v>
      </c>
      <c r="I8" s="17">
        <f>SUM(H8+25000)</f>
        <v>1074998</v>
      </c>
      <c r="J8" s="17">
        <v>6250</v>
      </c>
      <c r="K8" s="17">
        <v>31250</v>
      </c>
      <c r="L8" s="17">
        <f>SUM(1200000+H8)</f>
        <v>2249998</v>
      </c>
      <c r="M8" s="17">
        <f t="shared" si="2"/>
        <v>300000</v>
      </c>
      <c r="N8" s="17">
        <v>1500000</v>
      </c>
      <c r="O8" s="5" t="s">
        <v>325</v>
      </c>
    </row>
    <row r="9" spans="1:15" x14ac:dyDescent="0.2">
      <c r="A9" s="5">
        <v>2002</v>
      </c>
      <c r="B9" s="16" t="s">
        <v>1</v>
      </c>
      <c r="C9" s="5" t="s">
        <v>311</v>
      </c>
      <c r="D9" s="5" t="s">
        <v>0</v>
      </c>
      <c r="E9" s="17">
        <v>17812165.77</v>
      </c>
      <c r="F9" s="17">
        <v>4663547.3</v>
      </c>
      <c r="G9" s="18">
        <v>3.82</v>
      </c>
      <c r="I9" s="17">
        <v>25000</v>
      </c>
      <c r="J9" s="17">
        <f t="shared" si="0"/>
        <v>6250</v>
      </c>
      <c r="K9" s="17">
        <f t="shared" si="1"/>
        <v>31250</v>
      </c>
      <c r="L9" s="17">
        <f>SUM(M9*4)</f>
        <v>3562433.1540000001</v>
      </c>
      <c r="M9" s="17">
        <f t="shared" si="2"/>
        <v>890608.28850000002</v>
      </c>
      <c r="N9" s="17">
        <f>(L9+M9)</f>
        <v>4453041.4424999999</v>
      </c>
    </row>
    <row r="10" spans="1:15" x14ac:dyDescent="0.2">
      <c r="A10" s="5">
        <v>2515</v>
      </c>
      <c r="B10" s="16" t="s">
        <v>16</v>
      </c>
      <c r="C10" s="5" t="s">
        <v>311</v>
      </c>
      <c r="D10" s="5" t="s">
        <v>9</v>
      </c>
      <c r="E10" s="17">
        <v>17838140.739999998</v>
      </c>
      <c r="F10" s="17">
        <v>4872723.08</v>
      </c>
      <c r="G10" s="18">
        <v>3.66</v>
      </c>
      <c r="I10" s="17">
        <v>25000</v>
      </c>
      <c r="J10" s="17">
        <f t="shared" si="0"/>
        <v>6250</v>
      </c>
      <c r="K10" s="17">
        <f t="shared" si="1"/>
        <v>31250</v>
      </c>
      <c r="L10" s="17">
        <f>SUM(M10*4)</f>
        <v>3567628.148</v>
      </c>
      <c r="M10" s="17">
        <f t="shared" si="2"/>
        <v>891907.03700000001</v>
      </c>
      <c r="N10" s="17">
        <f>(L10+M10)</f>
        <v>4459535.1850000005</v>
      </c>
    </row>
    <row r="11" spans="1:15" x14ac:dyDescent="0.2">
      <c r="A11" s="5">
        <v>2257</v>
      </c>
      <c r="B11" s="16" t="s">
        <v>14</v>
      </c>
      <c r="C11" s="5" t="s">
        <v>311</v>
      </c>
      <c r="D11" s="5" t="s">
        <v>4</v>
      </c>
      <c r="E11" s="17">
        <v>554862.97</v>
      </c>
      <c r="F11" s="17">
        <v>158484.69</v>
      </c>
      <c r="G11" s="18">
        <v>3.5</v>
      </c>
      <c r="I11" s="17">
        <v>25000</v>
      </c>
      <c r="J11" s="17">
        <f t="shared" si="0"/>
        <v>6250</v>
      </c>
      <c r="K11" s="17">
        <f t="shared" si="1"/>
        <v>31250</v>
      </c>
      <c r="L11" s="17">
        <v>1200000</v>
      </c>
      <c r="M11" s="17">
        <f t="shared" si="2"/>
        <v>300000</v>
      </c>
      <c r="N11" s="17">
        <f>(L11+M11)</f>
        <v>1500000</v>
      </c>
    </row>
    <row r="12" spans="1:15" x14ac:dyDescent="0.2">
      <c r="A12" s="5">
        <v>2553</v>
      </c>
      <c r="B12" s="16" t="s">
        <v>19</v>
      </c>
      <c r="C12" s="5" t="s">
        <v>307</v>
      </c>
      <c r="D12" s="5" t="s">
        <v>289</v>
      </c>
      <c r="E12" s="17">
        <v>527552</v>
      </c>
      <c r="F12" s="17">
        <v>152662.51999999999</v>
      </c>
      <c r="G12" s="18">
        <v>3.46</v>
      </c>
      <c r="H12" s="17">
        <v>213317</v>
      </c>
      <c r="I12" s="17">
        <f>SUM(H12+25000)</f>
        <v>238317</v>
      </c>
      <c r="J12" s="17">
        <v>6250</v>
      </c>
      <c r="K12" s="17">
        <v>31250</v>
      </c>
      <c r="L12" s="17">
        <f>SUM(1200000+H12)</f>
        <v>1413317</v>
      </c>
      <c r="M12" s="17">
        <f t="shared" si="2"/>
        <v>300000</v>
      </c>
      <c r="N12" s="17">
        <v>1500000</v>
      </c>
      <c r="O12" s="5" t="s">
        <v>325</v>
      </c>
    </row>
    <row r="13" spans="1:15" x14ac:dyDescent="0.2">
      <c r="A13" s="5">
        <v>2521</v>
      </c>
      <c r="B13" s="16" t="s">
        <v>17</v>
      </c>
      <c r="C13" s="5" t="s">
        <v>311</v>
      </c>
      <c r="D13" s="5" t="s">
        <v>9</v>
      </c>
      <c r="E13" s="17">
        <v>5093731.1399999997</v>
      </c>
      <c r="F13" s="17">
        <v>1474373.23</v>
      </c>
      <c r="G13" s="18">
        <v>3.45</v>
      </c>
      <c r="I13" s="17">
        <v>25000</v>
      </c>
      <c r="J13" s="17">
        <f t="shared" si="0"/>
        <v>6250</v>
      </c>
      <c r="K13" s="17">
        <f t="shared" si="1"/>
        <v>31250</v>
      </c>
      <c r="L13" s="17">
        <v>1200000</v>
      </c>
      <c r="M13" s="17">
        <f t="shared" si="2"/>
        <v>300000</v>
      </c>
      <c r="N13" s="17">
        <f>(L13+M13)</f>
        <v>1500000</v>
      </c>
    </row>
    <row r="14" spans="1:15" x14ac:dyDescent="0.2">
      <c r="A14" s="5">
        <v>2191</v>
      </c>
      <c r="B14" s="16" t="s">
        <v>55</v>
      </c>
      <c r="C14" s="5" t="s">
        <v>307</v>
      </c>
      <c r="D14" s="5" t="s">
        <v>4</v>
      </c>
      <c r="E14" s="17">
        <v>335340</v>
      </c>
      <c r="F14" s="17">
        <v>98562</v>
      </c>
      <c r="G14" s="18">
        <v>3.4</v>
      </c>
      <c r="H14" s="17">
        <v>310006</v>
      </c>
      <c r="I14" s="17">
        <f>SUM(H14+25000)</f>
        <v>335006</v>
      </c>
      <c r="J14" s="17">
        <v>6250</v>
      </c>
      <c r="K14" s="17">
        <v>31250</v>
      </c>
      <c r="L14" s="17">
        <f>SUM(H14+1200000)</f>
        <v>1510006</v>
      </c>
      <c r="M14" s="17">
        <f t="shared" si="2"/>
        <v>300000</v>
      </c>
      <c r="N14" s="17">
        <v>1500000</v>
      </c>
      <c r="O14" s="5" t="s">
        <v>325</v>
      </c>
    </row>
    <row r="15" spans="1:15" x14ac:dyDescent="0.2">
      <c r="A15" s="5">
        <v>2573</v>
      </c>
      <c r="B15" s="16" t="s">
        <v>72</v>
      </c>
      <c r="C15" s="5" t="s">
        <v>307</v>
      </c>
      <c r="D15" s="5" t="s">
        <v>289</v>
      </c>
      <c r="E15" s="17">
        <v>528607</v>
      </c>
      <c r="F15" s="17">
        <v>162459.85</v>
      </c>
      <c r="G15" s="18">
        <v>3.25</v>
      </c>
      <c r="H15" s="17">
        <v>194206</v>
      </c>
      <c r="I15" s="17">
        <f>SUM(H15+25000)</f>
        <v>219206</v>
      </c>
      <c r="J15" s="17">
        <v>6250</v>
      </c>
      <c r="K15" s="17">
        <v>31250</v>
      </c>
      <c r="L15" s="17">
        <f>SUM(H15+1200000)</f>
        <v>1394206</v>
      </c>
      <c r="M15" s="17">
        <f t="shared" si="2"/>
        <v>300000</v>
      </c>
      <c r="N15" s="17">
        <v>1500000</v>
      </c>
      <c r="O15" s="5" t="s">
        <v>325</v>
      </c>
    </row>
    <row r="16" spans="1:15" x14ac:dyDescent="0.2">
      <c r="A16" s="5">
        <v>2556</v>
      </c>
      <c r="B16" s="16" t="s">
        <v>20</v>
      </c>
      <c r="C16" s="5" t="s">
        <v>311</v>
      </c>
      <c r="D16" s="5" t="s">
        <v>9</v>
      </c>
      <c r="E16" s="17">
        <v>8211589.97000001</v>
      </c>
      <c r="F16" s="17">
        <v>2524540.38</v>
      </c>
      <c r="G16" s="18">
        <v>3.25</v>
      </c>
      <c r="H16" s="17"/>
      <c r="I16" s="17">
        <v>25000</v>
      </c>
      <c r="J16" s="17">
        <f t="shared" si="0"/>
        <v>6250</v>
      </c>
      <c r="K16" s="17">
        <f t="shared" si="1"/>
        <v>31250</v>
      </c>
      <c r="L16" s="17">
        <f>SUM(M16*4)</f>
        <v>1642317.994000002</v>
      </c>
      <c r="M16" s="17">
        <f t="shared" si="2"/>
        <v>410579.49850000051</v>
      </c>
      <c r="N16" s="17">
        <f>(L16+M16)</f>
        <v>2052897.4925000025</v>
      </c>
    </row>
    <row r="17" spans="1:15" x14ac:dyDescent="0.2">
      <c r="A17" s="5">
        <v>2218</v>
      </c>
      <c r="B17" s="16" t="s">
        <v>12</v>
      </c>
      <c r="C17" s="5" t="s">
        <v>311</v>
      </c>
      <c r="D17" s="5" t="s">
        <v>4</v>
      </c>
      <c r="E17" s="17">
        <v>745211.22</v>
      </c>
      <c r="F17" s="17">
        <v>229144.33</v>
      </c>
      <c r="G17" s="18">
        <v>3.25</v>
      </c>
      <c r="I17" s="17">
        <v>25000</v>
      </c>
      <c r="J17" s="17">
        <f t="shared" si="0"/>
        <v>6250</v>
      </c>
      <c r="K17" s="17">
        <f t="shared" si="1"/>
        <v>31250</v>
      </c>
      <c r="L17" s="17">
        <v>1200000</v>
      </c>
      <c r="M17" s="17">
        <f t="shared" si="2"/>
        <v>300000</v>
      </c>
      <c r="N17" s="17">
        <f>(L17+M17)</f>
        <v>1500000</v>
      </c>
    </row>
    <row r="18" spans="1:15" x14ac:dyDescent="0.2">
      <c r="A18" s="5">
        <v>2581</v>
      </c>
      <c r="B18" s="16" t="s">
        <v>21</v>
      </c>
      <c r="C18" s="5" t="s">
        <v>311</v>
      </c>
      <c r="D18" s="5" t="s">
        <v>9</v>
      </c>
      <c r="E18" s="17">
        <v>505501.75</v>
      </c>
      <c r="F18" s="17">
        <v>157607</v>
      </c>
      <c r="G18" s="18">
        <v>3.21</v>
      </c>
      <c r="I18" s="17">
        <v>25000</v>
      </c>
      <c r="J18" s="17">
        <f t="shared" si="0"/>
        <v>6250</v>
      </c>
      <c r="K18" s="17">
        <f t="shared" si="1"/>
        <v>31250</v>
      </c>
      <c r="L18" s="17">
        <v>1200000</v>
      </c>
      <c r="M18" s="17">
        <f t="shared" si="2"/>
        <v>300000</v>
      </c>
      <c r="N18" s="17">
        <f>(L18+M18)</f>
        <v>1500000</v>
      </c>
    </row>
    <row r="19" spans="1:15" x14ac:dyDescent="0.2">
      <c r="A19" s="5">
        <v>2527</v>
      </c>
      <c r="B19" s="16" t="s">
        <v>18</v>
      </c>
      <c r="C19" s="5" t="s">
        <v>311</v>
      </c>
      <c r="D19" s="5" t="s">
        <v>9</v>
      </c>
      <c r="E19" s="17">
        <v>4556978.1500000004</v>
      </c>
      <c r="F19" s="17">
        <v>1427738.26</v>
      </c>
      <c r="G19" s="18">
        <v>3.19</v>
      </c>
      <c r="I19" s="17">
        <v>25000</v>
      </c>
      <c r="J19" s="17">
        <f t="shared" si="0"/>
        <v>6250</v>
      </c>
      <c r="K19" s="17">
        <f t="shared" si="1"/>
        <v>31250</v>
      </c>
      <c r="L19" s="17">
        <v>1200000</v>
      </c>
      <c r="M19" s="17">
        <f t="shared" si="2"/>
        <v>300000</v>
      </c>
      <c r="N19" s="17">
        <f>(L19+M19)</f>
        <v>1500000</v>
      </c>
    </row>
    <row r="20" spans="1:15" x14ac:dyDescent="0.2">
      <c r="A20" s="5">
        <v>2177</v>
      </c>
      <c r="B20" s="16" t="s">
        <v>52</v>
      </c>
      <c r="C20" s="5" t="s">
        <v>307</v>
      </c>
      <c r="D20" s="5" t="s">
        <v>4</v>
      </c>
      <c r="E20" s="17">
        <v>613848</v>
      </c>
      <c r="F20" s="17">
        <v>200592.91</v>
      </c>
      <c r="G20" s="18">
        <v>3.06</v>
      </c>
      <c r="H20" s="17">
        <v>200955</v>
      </c>
      <c r="I20" s="17">
        <f>SUM(H20+25000)</f>
        <v>225955</v>
      </c>
      <c r="J20" s="17">
        <v>6250</v>
      </c>
      <c r="K20" s="17">
        <v>3120</v>
      </c>
      <c r="L20" s="17">
        <f>SUM(H20+1200000)</f>
        <v>1400955</v>
      </c>
      <c r="M20" s="17">
        <f t="shared" si="2"/>
        <v>300000</v>
      </c>
      <c r="N20" s="17">
        <v>1500000</v>
      </c>
      <c r="O20" s="5" t="s">
        <v>325</v>
      </c>
    </row>
    <row r="21" spans="1:15" x14ac:dyDescent="0.2">
      <c r="A21" s="5">
        <v>2262</v>
      </c>
      <c r="B21" s="16" t="s">
        <v>15</v>
      </c>
      <c r="C21" s="5" t="s">
        <v>311</v>
      </c>
      <c r="D21" s="5" t="s">
        <v>4</v>
      </c>
      <c r="E21" s="17">
        <v>302835.20000000001</v>
      </c>
      <c r="F21" s="17">
        <v>99753.66</v>
      </c>
      <c r="G21" s="18">
        <v>3.04</v>
      </c>
      <c r="I21" s="17">
        <v>25000</v>
      </c>
      <c r="J21" s="17">
        <f t="shared" si="0"/>
        <v>6250</v>
      </c>
      <c r="K21" s="17">
        <f t="shared" si="1"/>
        <v>31250</v>
      </c>
      <c r="L21" s="17">
        <v>1200000</v>
      </c>
      <c r="M21" s="17">
        <f t="shared" si="2"/>
        <v>300000</v>
      </c>
      <c r="N21" s="17">
        <f>(L21+M21)</f>
        <v>1500000</v>
      </c>
    </row>
    <row r="22" spans="1:15" ht="30" x14ac:dyDescent="0.2">
      <c r="A22" s="5">
        <v>2701</v>
      </c>
      <c r="B22" s="16" t="s">
        <v>26</v>
      </c>
      <c r="C22" s="5" t="s">
        <v>311</v>
      </c>
      <c r="D22" s="5" t="s">
        <v>9</v>
      </c>
      <c r="E22" s="17">
        <v>3746209</v>
      </c>
      <c r="F22" s="17">
        <v>1250352.56</v>
      </c>
      <c r="G22" s="18">
        <v>3</v>
      </c>
      <c r="I22" s="17">
        <v>25000</v>
      </c>
      <c r="J22" s="17">
        <f t="shared" si="0"/>
        <v>6250</v>
      </c>
      <c r="K22" s="17">
        <f t="shared" si="1"/>
        <v>31250</v>
      </c>
      <c r="L22" s="17">
        <v>1200000</v>
      </c>
      <c r="M22" s="17">
        <f t="shared" si="2"/>
        <v>300000</v>
      </c>
      <c r="N22" s="17">
        <f>(L22+M22)</f>
        <v>1500000</v>
      </c>
    </row>
    <row r="23" spans="1:15" x14ac:dyDescent="0.2">
      <c r="A23" s="5">
        <v>2687</v>
      </c>
      <c r="B23" s="16" t="s">
        <v>81</v>
      </c>
      <c r="C23" s="5" t="s">
        <v>307</v>
      </c>
      <c r="D23" s="5" t="s">
        <v>289</v>
      </c>
      <c r="E23" s="17">
        <v>460817</v>
      </c>
      <c r="F23" s="17">
        <v>154193.54</v>
      </c>
      <c r="G23" s="18">
        <v>2.99</v>
      </c>
      <c r="H23" s="17">
        <v>164959</v>
      </c>
      <c r="I23" s="17">
        <f>SUM(H23+25000)</f>
        <v>189959</v>
      </c>
      <c r="J23" s="17">
        <v>6250</v>
      </c>
      <c r="K23" s="17">
        <v>31250</v>
      </c>
      <c r="L23" s="17">
        <f>SUM(H23+1200000)</f>
        <v>1364959</v>
      </c>
      <c r="M23" s="17">
        <f t="shared" si="2"/>
        <v>300000</v>
      </c>
      <c r="N23" s="17">
        <v>1500000</v>
      </c>
      <c r="O23" s="5" t="s">
        <v>325</v>
      </c>
    </row>
    <row r="24" spans="1:15" x14ac:dyDescent="0.2">
      <c r="A24" s="5">
        <v>2552</v>
      </c>
      <c r="B24" s="16" t="s">
        <v>69</v>
      </c>
      <c r="C24" s="5" t="s">
        <v>307</v>
      </c>
      <c r="D24" s="5" t="s">
        <v>289</v>
      </c>
      <c r="E24" s="17">
        <v>2537883</v>
      </c>
      <c r="F24" s="17">
        <v>851184.21</v>
      </c>
      <c r="G24" s="18">
        <v>2.98</v>
      </c>
      <c r="H24" s="17">
        <v>904684</v>
      </c>
      <c r="I24" s="17">
        <f>SUM(H24+25000)</f>
        <v>929684</v>
      </c>
      <c r="J24" s="17">
        <v>6250</v>
      </c>
      <c r="K24" s="17">
        <v>31250</v>
      </c>
      <c r="L24" s="17">
        <f>SUM(H24+1200000)</f>
        <v>2104684</v>
      </c>
      <c r="M24" s="17">
        <f t="shared" si="2"/>
        <v>300000</v>
      </c>
      <c r="N24" s="17">
        <v>1500000</v>
      </c>
      <c r="O24" s="5" t="s">
        <v>325</v>
      </c>
    </row>
    <row r="25" spans="1:15" x14ac:dyDescent="0.2">
      <c r="A25" s="5">
        <v>2299</v>
      </c>
      <c r="B25" s="16" t="s">
        <v>296</v>
      </c>
      <c r="C25" s="5" t="s">
        <v>307</v>
      </c>
      <c r="D25" s="5" t="s">
        <v>4</v>
      </c>
      <c r="E25" s="17">
        <v>87205</v>
      </c>
      <c r="F25" s="17">
        <v>30226.21</v>
      </c>
      <c r="G25" s="18">
        <v>2.89</v>
      </c>
      <c r="H25" s="17">
        <v>29208</v>
      </c>
      <c r="I25" s="17">
        <f>SUM(H25+25000)</f>
        <v>54208</v>
      </c>
      <c r="J25" s="17">
        <v>6250</v>
      </c>
      <c r="K25" s="17">
        <v>31250</v>
      </c>
      <c r="L25" s="17">
        <f>SUM(H25+1200000)</f>
        <v>1229208</v>
      </c>
      <c r="M25" s="17">
        <f t="shared" si="2"/>
        <v>300000</v>
      </c>
      <c r="N25" s="17">
        <v>1500000</v>
      </c>
      <c r="O25" s="5" t="s">
        <v>325</v>
      </c>
    </row>
    <row r="26" spans="1:15" x14ac:dyDescent="0.2">
      <c r="A26" s="5">
        <v>2232</v>
      </c>
      <c r="B26" s="16" t="s">
        <v>13</v>
      </c>
      <c r="C26" s="5" t="s">
        <v>311</v>
      </c>
      <c r="D26" s="5" t="s">
        <v>4</v>
      </c>
      <c r="E26" s="17">
        <v>284285.82</v>
      </c>
      <c r="F26" s="17">
        <v>100961.72</v>
      </c>
      <c r="G26" s="18">
        <v>2.82</v>
      </c>
      <c r="I26" s="17">
        <v>25000</v>
      </c>
      <c r="J26" s="17">
        <f t="shared" si="0"/>
        <v>6250</v>
      </c>
      <c r="K26" s="17">
        <v>31250</v>
      </c>
      <c r="L26" s="17">
        <v>1200000</v>
      </c>
      <c r="M26" s="17">
        <f t="shared" si="2"/>
        <v>300000</v>
      </c>
      <c r="N26" s="17">
        <f>(L26+M26)</f>
        <v>1500000</v>
      </c>
    </row>
    <row r="27" spans="1:15" ht="30" x14ac:dyDescent="0.2">
      <c r="A27" s="5">
        <v>2645</v>
      </c>
      <c r="B27" s="16" t="s">
        <v>22</v>
      </c>
      <c r="C27" s="5" t="s">
        <v>311</v>
      </c>
      <c r="D27" s="5" t="s">
        <v>9</v>
      </c>
      <c r="E27" s="17">
        <v>150279.60999999999</v>
      </c>
      <c r="F27" s="17">
        <v>53646.58</v>
      </c>
      <c r="G27" s="18">
        <v>2.8</v>
      </c>
      <c r="I27" s="17">
        <v>25000</v>
      </c>
      <c r="J27" s="17">
        <f t="shared" si="0"/>
        <v>6250</v>
      </c>
      <c r="K27" s="17">
        <f t="shared" si="1"/>
        <v>31250</v>
      </c>
      <c r="L27" s="17">
        <v>1200000</v>
      </c>
      <c r="M27" s="17">
        <f t="shared" si="2"/>
        <v>300000</v>
      </c>
      <c r="N27" s="17">
        <f>(L27+M27)</f>
        <v>1500000</v>
      </c>
    </row>
    <row r="28" spans="1:15" x14ac:dyDescent="0.2">
      <c r="A28" s="5">
        <v>2143</v>
      </c>
      <c r="B28" s="16" t="s">
        <v>46</v>
      </c>
      <c r="C28" s="5" t="s">
        <v>307</v>
      </c>
      <c r="D28" s="5" t="s">
        <v>4</v>
      </c>
      <c r="E28" s="17">
        <v>411661</v>
      </c>
      <c r="F28" s="17">
        <v>148155.28</v>
      </c>
      <c r="G28" s="18">
        <v>2.78</v>
      </c>
      <c r="H28" s="17">
        <v>106703</v>
      </c>
      <c r="I28" s="17">
        <f>SUM(H28+25000)</f>
        <v>131703</v>
      </c>
      <c r="J28" s="17">
        <v>6250</v>
      </c>
      <c r="K28" s="17">
        <v>31250</v>
      </c>
      <c r="L28" s="17">
        <f>SUM(H28+1200000)</f>
        <v>1306703</v>
      </c>
      <c r="M28" s="17">
        <f t="shared" si="2"/>
        <v>300000</v>
      </c>
      <c r="N28" s="17">
        <v>1500000</v>
      </c>
      <c r="O28" s="5" t="s">
        <v>325</v>
      </c>
    </row>
    <row r="29" spans="1:15" x14ac:dyDescent="0.2">
      <c r="A29" s="19">
        <v>2132</v>
      </c>
      <c r="B29" s="20" t="s">
        <v>8</v>
      </c>
      <c r="C29" s="19" t="s">
        <v>307</v>
      </c>
      <c r="D29" s="19" t="s">
        <v>289</v>
      </c>
      <c r="E29" s="21">
        <v>109900208</v>
      </c>
      <c r="F29" s="21">
        <v>39905749.909999996</v>
      </c>
      <c r="G29" s="22">
        <v>2.75</v>
      </c>
      <c r="H29" s="21"/>
      <c r="I29" s="21">
        <v>25000</v>
      </c>
      <c r="J29" s="21">
        <f t="shared" si="0"/>
        <v>6250</v>
      </c>
      <c r="K29" s="17">
        <f t="shared" si="1"/>
        <v>31250</v>
      </c>
      <c r="L29" s="21">
        <f>SUM(M29*4)</f>
        <v>21980041.600000001</v>
      </c>
      <c r="M29" s="21">
        <f t="shared" si="2"/>
        <v>5495010.4000000004</v>
      </c>
      <c r="N29" s="21">
        <f>(L29+M29)</f>
        <v>27475052</v>
      </c>
      <c r="O29" s="19" t="s">
        <v>315</v>
      </c>
    </row>
    <row r="30" spans="1:15" x14ac:dyDescent="0.2">
      <c r="A30" s="5">
        <v>2510</v>
      </c>
      <c r="B30" s="16" t="s">
        <v>64</v>
      </c>
      <c r="C30" s="5" t="s">
        <v>307</v>
      </c>
      <c r="D30" s="5" t="s">
        <v>289</v>
      </c>
      <c r="E30" s="17">
        <v>67468</v>
      </c>
      <c r="F30" s="17">
        <v>24881.31</v>
      </c>
      <c r="G30" s="18">
        <v>2.71</v>
      </c>
      <c r="H30" s="17">
        <v>16254</v>
      </c>
      <c r="I30" s="17">
        <f>SUM(H30+25000)</f>
        <v>41254</v>
      </c>
      <c r="J30" s="17">
        <v>6250</v>
      </c>
      <c r="K30" s="17">
        <v>31250</v>
      </c>
      <c r="L30" s="17">
        <f>SUM(H30+1200000)</f>
        <v>1216254</v>
      </c>
      <c r="M30" s="17">
        <f t="shared" si="2"/>
        <v>300000</v>
      </c>
      <c r="N30" s="17">
        <v>1500000</v>
      </c>
      <c r="O30" s="5" t="s">
        <v>325</v>
      </c>
    </row>
    <row r="31" spans="1:15" x14ac:dyDescent="0.2">
      <c r="A31" s="5">
        <v>2585</v>
      </c>
      <c r="B31" s="16" t="s">
        <v>74</v>
      </c>
      <c r="C31" s="5" t="s">
        <v>307</v>
      </c>
      <c r="D31" s="5" t="s">
        <v>289</v>
      </c>
      <c r="E31" s="17">
        <v>873448</v>
      </c>
      <c r="F31" s="17">
        <v>324633.46999999997</v>
      </c>
      <c r="G31" s="18">
        <v>2.69</v>
      </c>
      <c r="H31" s="17">
        <v>205235</v>
      </c>
      <c r="I31" s="17">
        <f>SUM(H31+25000)</f>
        <v>230235</v>
      </c>
      <c r="J31" s="17">
        <v>6250</v>
      </c>
      <c r="K31" s="17">
        <v>31250</v>
      </c>
      <c r="L31" s="17">
        <f>SUM(H31+1200000)</f>
        <v>1405235</v>
      </c>
      <c r="M31" s="17">
        <f t="shared" si="2"/>
        <v>300000</v>
      </c>
      <c r="N31" s="17">
        <v>1500000</v>
      </c>
      <c r="O31" s="5" t="s">
        <v>325</v>
      </c>
    </row>
    <row r="32" spans="1:15" x14ac:dyDescent="0.2">
      <c r="A32" s="5">
        <v>2127</v>
      </c>
      <c r="B32" s="16" t="s">
        <v>7</v>
      </c>
      <c r="C32" s="5" t="s">
        <v>311</v>
      </c>
      <c r="D32" s="5" t="s">
        <v>4</v>
      </c>
      <c r="E32" s="17">
        <v>10629748.07</v>
      </c>
      <c r="F32" s="17">
        <v>4081955.46</v>
      </c>
      <c r="G32" s="18">
        <v>2.6</v>
      </c>
      <c r="I32" s="17">
        <v>25000</v>
      </c>
      <c r="J32" s="17">
        <f t="shared" si="0"/>
        <v>6250</v>
      </c>
      <c r="K32" s="17">
        <f t="shared" si="1"/>
        <v>31250</v>
      </c>
      <c r="L32" s="17">
        <f>SUM(M32*4)</f>
        <v>2125949.6140000001</v>
      </c>
      <c r="M32" s="17">
        <f t="shared" si="2"/>
        <v>531487.40350000001</v>
      </c>
      <c r="N32" s="17">
        <f>(L32+M32)</f>
        <v>2657437.0175000001</v>
      </c>
    </row>
    <row r="33" spans="1:15" x14ac:dyDescent="0.2">
      <c r="A33" s="5">
        <v>2182</v>
      </c>
      <c r="B33" s="16" t="s">
        <v>54</v>
      </c>
      <c r="C33" s="5" t="s">
        <v>307</v>
      </c>
      <c r="D33" s="5" t="s">
        <v>4</v>
      </c>
      <c r="E33" s="17">
        <v>1882421</v>
      </c>
      <c r="F33" s="17">
        <v>730610.57</v>
      </c>
      <c r="G33" s="18">
        <v>2.58</v>
      </c>
      <c r="H33" s="17">
        <v>480571</v>
      </c>
      <c r="I33" s="17">
        <f>SUM(H33+25000)</f>
        <v>505571</v>
      </c>
      <c r="J33" s="17">
        <v>6250</v>
      </c>
      <c r="K33" s="17">
        <v>31250</v>
      </c>
      <c r="L33" s="17">
        <f>SUM(H33+1200000)</f>
        <v>1680571</v>
      </c>
      <c r="M33" s="17">
        <f t="shared" si="2"/>
        <v>300000</v>
      </c>
      <c r="N33" s="17">
        <v>1500000</v>
      </c>
      <c r="O33" s="5" t="s">
        <v>325</v>
      </c>
    </row>
    <row r="34" spans="1:15" x14ac:dyDescent="0.2">
      <c r="A34" s="5">
        <v>2747</v>
      </c>
      <c r="B34" s="16" t="s">
        <v>28</v>
      </c>
      <c r="C34" s="5" t="s">
        <v>311</v>
      </c>
      <c r="D34" s="5" t="s">
        <v>9</v>
      </c>
      <c r="E34" s="17">
        <v>5520537.2699999996</v>
      </c>
      <c r="F34" s="17">
        <v>2185810.0499999998</v>
      </c>
      <c r="G34" s="18">
        <v>2.5299999999999998</v>
      </c>
      <c r="I34" s="17">
        <v>25000</v>
      </c>
      <c r="J34" s="17">
        <f t="shared" si="0"/>
        <v>6250</v>
      </c>
      <c r="K34" s="17">
        <f t="shared" si="1"/>
        <v>31250</v>
      </c>
      <c r="L34" s="17">
        <v>1200000</v>
      </c>
      <c r="M34" s="17">
        <f t="shared" si="2"/>
        <v>300000</v>
      </c>
      <c r="N34" s="17">
        <f>(L34+M34)</f>
        <v>1500000</v>
      </c>
    </row>
    <row r="35" spans="1:15" x14ac:dyDescent="0.2">
      <c r="A35" s="5">
        <v>2145</v>
      </c>
      <c r="B35" s="16" t="s">
        <v>47</v>
      </c>
      <c r="C35" s="5" t="s">
        <v>307</v>
      </c>
      <c r="D35" s="5" t="s">
        <v>4</v>
      </c>
      <c r="E35" s="17">
        <v>980793</v>
      </c>
      <c r="F35" s="17">
        <v>390828.23</v>
      </c>
      <c r="G35" s="18">
        <v>2.5099999999999998</v>
      </c>
      <c r="H35" s="17">
        <v>230897</v>
      </c>
      <c r="I35" s="17">
        <f>SUM(H35+25000)</f>
        <v>255897</v>
      </c>
      <c r="J35" s="17">
        <v>6250</v>
      </c>
      <c r="K35" s="17">
        <v>31250</v>
      </c>
      <c r="L35" s="17">
        <f>SUM(H35+1200000)</f>
        <v>1430897</v>
      </c>
      <c r="M35" s="17">
        <f t="shared" si="2"/>
        <v>300000</v>
      </c>
      <c r="N35" s="17">
        <v>1500000</v>
      </c>
      <c r="O35" s="5" t="s">
        <v>325</v>
      </c>
    </row>
    <row r="36" spans="1:15" x14ac:dyDescent="0.2">
      <c r="A36" s="5">
        <v>4324</v>
      </c>
      <c r="B36" s="27" t="s">
        <v>117</v>
      </c>
      <c r="C36" s="5" t="s">
        <v>312</v>
      </c>
      <c r="D36" s="23" t="s">
        <v>30</v>
      </c>
      <c r="E36" s="17">
        <v>91799622</v>
      </c>
      <c r="F36" s="17">
        <v>36868828.240000002</v>
      </c>
      <c r="G36" s="18">
        <v>2.4900000000000002</v>
      </c>
      <c r="I36" s="17">
        <v>25000</v>
      </c>
      <c r="J36" s="17">
        <f t="shared" si="0"/>
        <v>6250</v>
      </c>
      <c r="K36" s="17">
        <v>31250</v>
      </c>
      <c r="L36" s="17">
        <f t="shared" ref="L36:L82" si="3">SUM(M36*4)</f>
        <v>18359924.400000002</v>
      </c>
      <c r="M36" s="17">
        <f t="shared" si="2"/>
        <v>4589981.1000000006</v>
      </c>
      <c r="N36" s="17">
        <f t="shared" ref="N36:N67" si="4">(L36+M36)</f>
        <v>22949905.500000004</v>
      </c>
    </row>
    <row r="37" spans="1:15" x14ac:dyDescent="0.2">
      <c r="A37" s="5">
        <v>3456</v>
      </c>
      <c r="B37" s="27" t="s">
        <v>176</v>
      </c>
      <c r="C37" s="5" t="s">
        <v>312</v>
      </c>
      <c r="D37" s="23" t="s">
        <v>30</v>
      </c>
      <c r="E37" s="17">
        <v>87532517</v>
      </c>
      <c r="F37" s="17">
        <v>35155061.159999996</v>
      </c>
      <c r="G37" s="18">
        <v>2.4900000000000002</v>
      </c>
      <c r="I37" s="17">
        <v>25000</v>
      </c>
      <c r="J37" s="17">
        <f t="shared" si="0"/>
        <v>6250</v>
      </c>
      <c r="K37" s="17">
        <f t="shared" si="1"/>
        <v>31250</v>
      </c>
      <c r="L37" s="17">
        <f t="shared" si="3"/>
        <v>17506503.400000002</v>
      </c>
      <c r="M37" s="17">
        <f t="shared" si="2"/>
        <v>4376625.8500000006</v>
      </c>
      <c r="N37" s="17">
        <f t="shared" si="4"/>
        <v>21883129.250000004</v>
      </c>
    </row>
    <row r="38" spans="1:15" x14ac:dyDescent="0.2">
      <c r="A38" s="5">
        <v>3454</v>
      </c>
      <c r="B38" s="27" t="s">
        <v>157</v>
      </c>
      <c r="C38" s="5" t="s">
        <v>312</v>
      </c>
      <c r="D38" s="23" t="s">
        <v>30</v>
      </c>
      <c r="E38" s="17">
        <v>86823025</v>
      </c>
      <c r="F38" s="17">
        <v>34870112.969999999</v>
      </c>
      <c r="G38" s="18">
        <v>2.4900000000000002</v>
      </c>
      <c r="I38" s="17">
        <v>25000</v>
      </c>
      <c r="J38" s="17">
        <f t="shared" si="0"/>
        <v>6250</v>
      </c>
      <c r="K38" s="17">
        <f t="shared" si="1"/>
        <v>31250</v>
      </c>
      <c r="L38" s="17">
        <f t="shared" si="3"/>
        <v>17364605</v>
      </c>
      <c r="M38" s="17">
        <f t="shared" si="2"/>
        <v>4341151.25</v>
      </c>
      <c r="N38" s="17">
        <f t="shared" si="4"/>
        <v>21705756.25</v>
      </c>
    </row>
    <row r="39" spans="1:15" x14ac:dyDescent="0.2">
      <c r="A39" s="5">
        <v>3786</v>
      </c>
      <c r="B39" s="27" t="s">
        <v>282</v>
      </c>
      <c r="C39" s="5" t="s">
        <v>312</v>
      </c>
      <c r="D39" s="23" t="s">
        <v>30</v>
      </c>
      <c r="E39" s="17">
        <v>75028888</v>
      </c>
      <c r="F39" s="17">
        <v>30133317.879999999</v>
      </c>
      <c r="G39" s="18">
        <v>2.4900000000000002</v>
      </c>
      <c r="I39" s="17">
        <v>25000</v>
      </c>
      <c r="J39" s="17">
        <f t="shared" si="0"/>
        <v>6250</v>
      </c>
      <c r="K39" s="17">
        <f t="shared" si="1"/>
        <v>31250</v>
      </c>
      <c r="L39" s="17">
        <f t="shared" si="3"/>
        <v>15005777.600000001</v>
      </c>
      <c r="M39" s="17">
        <f t="shared" si="2"/>
        <v>3751444.4000000004</v>
      </c>
      <c r="N39" s="17">
        <f t="shared" si="4"/>
        <v>18757222</v>
      </c>
    </row>
    <row r="40" spans="1:15" x14ac:dyDescent="0.2">
      <c r="A40" s="5">
        <v>3510</v>
      </c>
      <c r="B40" s="27" t="s">
        <v>111</v>
      </c>
      <c r="C40" s="5" t="s">
        <v>312</v>
      </c>
      <c r="D40" s="23" t="s">
        <v>30</v>
      </c>
      <c r="E40" s="17">
        <v>69978886</v>
      </c>
      <c r="F40" s="17">
        <v>28105121.32</v>
      </c>
      <c r="G40" s="18">
        <v>2.4900000000000002</v>
      </c>
      <c r="I40" s="17">
        <v>25000</v>
      </c>
      <c r="J40" s="17">
        <f t="shared" si="0"/>
        <v>6250</v>
      </c>
      <c r="K40" s="17">
        <f t="shared" si="1"/>
        <v>31250</v>
      </c>
      <c r="L40" s="17">
        <f t="shared" si="3"/>
        <v>13995777.200000001</v>
      </c>
      <c r="M40" s="17">
        <f t="shared" si="2"/>
        <v>3498944.3000000003</v>
      </c>
      <c r="N40" s="17">
        <f t="shared" si="4"/>
        <v>17494721.5</v>
      </c>
    </row>
    <row r="41" spans="1:15" x14ac:dyDescent="0.2">
      <c r="A41" s="5">
        <v>4280</v>
      </c>
      <c r="B41" s="27" t="s">
        <v>211</v>
      </c>
      <c r="C41" s="5" t="s">
        <v>312</v>
      </c>
      <c r="D41" s="23" t="s">
        <v>30</v>
      </c>
      <c r="E41" s="17">
        <v>67182610</v>
      </c>
      <c r="F41" s="17">
        <v>26982072.789999999</v>
      </c>
      <c r="G41" s="18">
        <v>2.4900000000000002</v>
      </c>
      <c r="I41" s="17">
        <v>25000</v>
      </c>
      <c r="J41" s="17">
        <f t="shared" si="0"/>
        <v>6250</v>
      </c>
      <c r="K41" s="17">
        <f t="shared" si="1"/>
        <v>31250</v>
      </c>
      <c r="L41" s="17">
        <f t="shared" si="3"/>
        <v>13436522</v>
      </c>
      <c r="M41" s="17">
        <f t="shared" si="2"/>
        <v>3359130.5</v>
      </c>
      <c r="N41" s="17">
        <f t="shared" si="4"/>
        <v>16795652.5</v>
      </c>
    </row>
    <row r="42" spans="1:15" x14ac:dyDescent="0.2">
      <c r="A42" s="5">
        <v>3416</v>
      </c>
      <c r="B42" s="27" t="s">
        <v>121</v>
      </c>
      <c r="C42" s="5" t="s">
        <v>312</v>
      </c>
      <c r="D42" s="23" t="s">
        <v>30</v>
      </c>
      <c r="E42" s="17">
        <v>59033355</v>
      </c>
      <c r="F42" s="17">
        <v>23709145.59</v>
      </c>
      <c r="G42" s="18">
        <v>2.4900000000000002</v>
      </c>
      <c r="I42" s="17">
        <v>25000</v>
      </c>
      <c r="J42" s="17">
        <f t="shared" si="0"/>
        <v>6250</v>
      </c>
      <c r="K42" s="17">
        <f t="shared" si="1"/>
        <v>31250</v>
      </c>
      <c r="L42" s="17">
        <f t="shared" si="3"/>
        <v>11806671</v>
      </c>
      <c r="M42" s="17">
        <f t="shared" si="2"/>
        <v>2951667.75</v>
      </c>
      <c r="N42" s="17">
        <f t="shared" si="4"/>
        <v>14758338.75</v>
      </c>
    </row>
    <row r="43" spans="1:15" x14ac:dyDescent="0.2">
      <c r="A43" s="5">
        <v>4339</v>
      </c>
      <c r="B43" s="27" t="s">
        <v>183</v>
      </c>
      <c r="C43" s="5" t="s">
        <v>312</v>
      </c>
      <c r="D43" s="23" t="s">
        <v>30</v>
      </c>
      <c r="E43" s="17">
        <v>48255864</v>
      </c>
      <c r="F43" s="17">
        <v>19380658.969999999</v>
      </c>
      <c r="G43" s="18">
        <v>2.4900000000000002</v>
      </c>
      <c r="I43" s="17">
        <v>25000</v>
      </c>
      <c r="J43" s="17">
        <f t="shared" si="0"/>
        <v>6250</v>
      </c>
      <c r="K43" s="17">
        <f t="shared" si="1"/>
        <v>31250</v>
      </c>
      <c r="L43" s="17">
        <f t="shared" si="3"/>
        <v>9651172.8000000007</v>
      </c>
      <c r="M43" s="17">
        <f t="shared" si="2"/>
        <v>2412793.2000000002</v>
      </c>
      <c r="N43" s="17">
        <f t="shared" si="4"/>
        <v>12063966</v>
      </c>
    </row>
    <row r="44" spans="1:15" x14ac:dyDescent="0.2">
      <c r="A44" s="5">
        <v>4345</v>
      </c>
      <c r="B44" s="27" t="s">
        <v>217</v>
      </c>
      <c r="C44" s="5" t="s">
        <v>312</v>
      </c>
      <c r="D44" s="23" t="s">
        <v>30</v>
      </c>
      <c r="E44" s="17">
        <v>47893839</v>
      </c>
      <c r="F44" s="17">
        <v>19235261.239999998</v>
      </c>
      <c r="G44" s="18">
        <v>2.4900000000000002</v>
      </c>
      <c r="I44" s="17">
        <v>25000</v>
      </c>
      <c r="J44" s="17">
        <f t="shared" si="0"/>
        <v>6250</v>
      </c>
      <c r="K44" s="17">
        <f t="shared" si="1"/>
        <v>31250</v>
      </c>
      <c r="L44" s="17">
        <f t="shared" si="3"/>
        <v>9578767.8000000007</v>
      </c>
      <c r="M44" s="17">
        <f t="shared" si="2"/>
        <v>2394691.9500000002</v>
      </c>
      <c r="N44" s="17">
        <f t="shared" si="4"/>
        <v>11973459.75</v>
      </c>
    </row>
    <row r="45" spans="1:15" x14ac:dyDescent="0.2">
      <c r="A45" s="5">
        <v>3417</v>
      </c>
      <c r="B45" s="27" t="s">
        <v>143</v>
      </c>
      <c r="C45" s="5" t="s">
        <v>312</v>
      </c>
      <c r="D45" s="23" t="s">
        <v>30</v>
      </c>
      <c r="E45" s="17">
        <v>44372481</v>
      </c>
      <c r="F45" s="17">
        <v>17821003.280000001</v>
      </c>
      <c r="G45" s="18">
        <v>2.4900000000000002</v>
      </c>
      <c r="I45" s="17">
        <v>25000</v>
      </c>
      <c r="J45" s="17">
        <f t="shared" si="0"/>
        <v>6250</v>
      </c>
      <c r="K45" s="17">
        <f t="shared" si="1"/>
        <v>31250</v>
      </c>
      <c r="L45" s="17">
        <f t="shared" si="3"/>
        <v>8874496.2000000011</v>
      </c>
      <c r="M45" s="17">
        <f t="shared" si="2"/>
        <v>2218624.0500000003</v>
      </c>
      <c r="N45" s="17">
        <f t="shared" si="4"/>
        <v>11093120.250000002</v>
      </c>
    </row>
    <row r="46" spans="1:15" x14ac:dyDescent="0.2">
      <c r="A46" s="5">
        <v>3820</v>
      </c>
      <c r="B46" s="27" t="s">
        <v>222</v>
      </c>
      <c r="C46" s="5" t="s">
        <v>312</v>
      </c>
      <c r="D46" s="23" t="s">
        <v>30</v>
      </c>
      <c r="E46" s="17">
        <v>43411322</v>
      </c>
      <c r="F46" s="17">
        <v>17434979.989999998</v>
      </c>
      <c r="G46" s="18">
        <v>2.4900000000000002</v>
      </c>
      <c r="I46" s="17">
        <v>25000</v>
      </c>
      <c r="J46" s="17">
        <f t="shared" si="0"/>
        <v>6250</v>
      </c>
      <c r="K46" s="17">
        <f t="shared" si="1"/>
        <v>31250</v>
      </c>
      <c r="L46" s="17">
        <f t="shared" si="3"/>
        <v>8682264.4000000004</v>
      </c>
      <c r="M46" s="17">
        <f t="shared" si="2"/>
        <v>2170566.1</v>
      </c>
      <c r="N46" s="17">
        <f t="shared" si="4"/>
        <v>10852830.5</v>
      </c>
    </row>
    <row r="47" spans="1:15" x14ac:dyDescent="0.2">
      <c r="A47" s="5">
        <v>3850</v>
      </c>
      <c r="B47" s="27" t="s">
        <v>136</v>
      </c>
      <c r="C47" s="5" t="s">
        <v>312</v>
      </c>
      <c r="D47" s="23" t="s">
        <v>30</v>
      </c>
      <c r="E47" s="17">
        <v>40188947</v>
      </c>
      <c r="F47" s="17">
        <v>16140800.380000001</v>
      </c>
      <c r="G47" s="18">
        <v>2.4900000000000002</v>
      </c>
      <c r="I47" s="17">
        <v>25000</v>
      </c>
      <c r="J47" s="17">
        <f t="shared" si="0"/>
        <v>6250</v>
      </c>
      <c r="K47" s="17">
        <f t="shared" si="1"/>
        <v>31250</v>
      </c>
      <c r="L47" s="17">
        <f t="shared" si="3"/>
        <v>8037789.4000000004</v>
      </c>
      <c r="M47" s="17">
        <f t="shared" si="2"/>
        <v>2009447.35</v>
      </c>
      <c r="N47" s="17">
        <f t="shared" si="4"/>
        <v>10047236.75</v>
      </c>
    </row>
    <row r="48" spans="1:15" x14ac:dyDescent="0.2">
      <c r="A48" s="5">
        <v>3457</v>
      </c>
      <c r="B48" s="27" t="s">
        <v>177</v>
      </c>
      <c r="C48" s="5" t="s">
        <v>312</v>
      </c>
      <c r="D48" s="23" t="s">
        <v>30</v>
      </c>
      <c r="E48" s="17">
        <v>38722394</v>
      </c>
      <c r="F48" s="17">
        <v>15551799.390000001</v>
      </c>
      <c r="G48" s="18">
        <v>2.4900000000000002</v>
      </c>
      <c r="I48" s="17">
        <v>25000</v>
      </c>
      <c r="J48" s="17">
        <f t="shared" si="0"/>
        <v>6250</v>
      </c>
      <c r="K48" s="17">
        <f t="shared" si="1"/>
        <v>31250</v>
      </c>
      <c r="L48" s="17">
        <f t="shared" si="3"/>
        <v>7744478.8000000007</v>
      </c>
      <c r="M48" s="17">
        <f t="shared" si="2"/>
        <v>1936119.7000000002</v>
      </c>
      <c r="N48" s="17">
        <f t="shared" si="4"/>
        <v>9680598.5</v>
      </c>
    </row>
    <row r="49" spans="1:14" x14ac:dyDescent="0.2">
      <c r="A49" s="5">
        <v>3415</v>
      </c>
      <c r="B49" s="27" t="s">
        <v>105</v>
      </c>
      <c r="C49" s="5" t="s">
        <v>312</v>
      </c>
      <c r="D49" s="23" t="s">
        <v>30</v>
      </c>
      <c r="E49" s="17">
        <v>37862749</v>
      </c>
      <c r="F49" s="17">
        <v>15206546.310000001</v>
      </c>
      <c r="G49" s="18">
        <v>2.4900000000000002</v>
      </c>
      <c r="I49" s="17">
        <v>25000</v>
      </c>
      <c r="J49" s="17">
        <f t="shared" si="0"/>
        <v>6250</v>
      </c>
      <c r="K49" s="17">
        <f t="shared" si="1"/>
        <v>31250</v>
      </c>
      <c r="L49" s="17">
        <f t="shared" si="3"/>
        <v>7572549.8000000007</v>
      </c>
      <c r="M49" s="17">
        <f t="shared" si="2"/>
        <v>1893137.4500000002</v>
      </c>
      <c r="N49" s="17">
        <f t="shared" si="4"/>
        <v>9465687.25</v>
      </c>
    </row>
    <row r="50" spans="1:14" x14ac:dyDescent="0.2">
      <c r="A50" s="5">
        <v>4272</v>
      </c>
      <c r="B50" s="27" t="s">
        <v>185</v>
      </c>
      <c r="C50" s="5" t="s">
        <v>312</v>
      </c>
      <c r="D50" s="23" t="s">
        <v>30</v>
      </c>
      <c r="E50" s="17">
        <v>29552970</v>
      </c>
      <c r="F50" s="17">
        <v>11869148.91</v>
      </c>
      <c r="G50" s="18">
        <v>2.4900000000000002</v>
      </c>
      <c r="I50" s="17">
        <v>25000</v>
      </c>
      <c r="J50" s="17">
        <f t="shared" si="0"/>
        <v>6250</v>
      </c>
      <c r="K50" s="17">
        <f t="shared" si="1"/>
        <v>31250</v>
      </c>
      <c r="L50" s="17">
        <f t="shared" si="3"/>
        <v>5910594</v>
      </c>
      <c r="M50" s="17">
        <f t="shared" si="2"/>
        <v>1477648.5</v>
      </c>
      <c r="N50" s="17">
        <f t="shared" si="4"/>
        <v>7388242.5</v>
      </c>
    </row>
    <row r="51" spans="1:14" x14ac:dyDescent="0.2">
      <c r="A51" s="5">
        <v>4286</v>
      </c>
      <c r="B51" s="27" t="s">
        <v>258</v>
      </c>
      <c r="C51" s="5" t="s">
        <v>312</v>
      </c>
      <c r="D51" s="23" t="s">
        <v>30</v>
      </c>
      <c r="E51" s="17">
        <v>28250076</v>
      </c>
      <c r="F51" s="17">
        <v>11345876.609999999</v>
      </c>
      <c r="G51" s="18">
        <v>2.4900000000000002</v>
      </c>
      <c r="I51" s="17">
        <v>25000</v>
      </c>
      <c r="J51" s="17">
        <f t="shared" si="0"/>
        <v>6250</v>
      </c>
      <c r="K51" s="17">
        <f t="shared" si="1"/>
        <v>31250</v>
      </c>
      <c r="L51" s="17">
        <f t="shared" si="3"/>
        <v>5650015.2000000002</v>
      </c>
      <c r="M51" s="17">
        <f t="shared" si="2"/>
        <v>1412503.8</v>
      </c>
      <c r="N51" s="17">
        <f t="shared" si="4"/>
        <v>7062519</v>
      </c>
    </row>
    <row r="52" spans="1:14" x14ac:dyDescent="0.2">
      <c r="A52" s="5">
        <v>4309</v>
      </c>
      <c r="B52" s="27" t="s">
        <v>244</v>
      </c>
      <c r="C52" s="5" t="s">
        <v>312</v>
      </c>
      <c r="D52" s="23" t="s">
        <v>30</v>
      </c>
      <c r="E52" s="17">
        <v>24843042</v>
      </c>
      <c r="F52" s="17">
        <v>9977533.7899999991</v>
      </c>
      <c r="G52" s="18">
        <v>2.4900000000000002</v>
      </c>
      <c r="I52" s="17">
        <v>25000</v>
      </c>
      <c r="J52" s="17">
        <f t="shared" si="0"/>
        <v>6250</v>
      </c>
      <c r="K52" s="17">
        <f t="shared" si="1"/>
        <v>31250</v>
      </c>
      <c r="L52" s="17">
        <f t="shared" si="3"/>
        <v>4968608.4000000004</v>
      </c>
      <c r="M52" s="17">
        <f t="shared" si="2"/>
        <v>1242152.1000000001</v>
      </c>
      <c r="N52" s="17">
        <f t="shared" si="4"/>
        <v>6210760.5</v>
      </c>
    </row>
    <row r="53" spans="1:14" x14ac:dyDescent="0.2">
      <c r="A53" s="5">
        <v>3520</v>
      </c>
      <c r="B53" s="27" t="s">
        <v>173</v>
      </c>
      <c r="C53" s="5" t="s">
        <v>312</v>
      </c>
      <c r="D53" s="23" t="s">
        <v>30</v>
      </c>
      <c r="E53" s="17">
        <v>21217360</v>
      </c>
      <c r="F53" s="17">
        <v>8521376.8499999996</v>
      </c>
      <c r="G53" s="18">
        <v>2.4900000000000002</v>
      </c>
      <c r="I53" s="17">
        <v>25000</v>
      </c>
      <c r="J53" s="17">
        <f t="shared" si="0"/>
        <v>6250</v>
      </c>
      <c r="K53" s="17">
        <f t="shared" si="1"/>
        <v>31250</v>
      </c>
      <c r="L53" s="17">
        <f t="shared" si="3"/>
        <v>4243472</v>
      </c>
      <c r="M53" s="17">
        <f t="shared" si="2"/>
        <v>1060868</v>
      </c>
      <c r="N53" s="17">
        <f t="shared" si="4"/>
        <v>5304340</v>
      </c>
    </row>
    <row r="54" spans="1:14" x14ac:dyDescent="0.2">
      <c r="A54" s="5">
        <v>4390</v>
      </c>
      <c r="B54" s="27" t="s">
        <v>216</v>
      </c>
      <c r="C54" s="5" t="s">
        <v>312</v>
      </c>
      <c r="D54" s="23" t="s">
        <v>30</v>
      </c>
      <c r="E54" s="17">
        <v>20684650</v>
      </c>
      <c r="F54" s="17">
        <v>8307428.6699999999</v>
      </c>
      <c r="G54" s="18">
        <v>2.4900000000000002</v>
      </c>
      <c r="I54" s="17">
        <v>25000</v>
      </c>
      <c r="J54" s="17">
        <f t="shared" si="0"/>
        <v>6250</v>
      </c>
      <c r="K54" s="17">
        <f t="shared" si="1"/>
        <v>31250</v>
      </c>
      <c r="L54" s="17">
        <f t="shared" si="3"/>
        <v>4136930</v>
      </c>
      <c r="M54" s="17">
        <f t="shared" si="2"/>
        <v>1034232.5</v>
      </c>
      <c r="N54" s="17">
        <f t="shared" si="4"/>
        <v>5171162.5</v>
      </c>
    </row>
    <row r="55" spans="1:14" x14ac:dyDescent="0.2">
      <c r="A55" s="5">
        <v>3694</v>
      </c>
      <c r="B55" s="27" t="s">
        <v>212</v>
      </c>
      <c r="C55" s="5" t="s">
        <v>312</v>
      </c>
      <c r="D55" s="23" t="s">
        <v>30</v>
      </c>
      <c r="E55" s="17">
        <v>15968262</v>
      </c>
      <c r="F55" s="17">
        <v>6413219.3200000003</v>
      </c>
      <c r="G55" s="18">
        <v>2.4900000000000002</v>
      </c>
      <c r="I55" s="17">
        <v>25000</v>
      </c>
      <c r="J55" s="17">
        <f t="shared" si="0"/>
        <v>6250</v>
      </c>
      <c r="K55" s="17">
        <f t="shared" si="1"/>
        <v>31250</v>
      </c>
      <c r="L55" s="17">
        <f t="shared" si="3"/>
        <v>3193652.4000000004</v>
      </c>
      <c r="M55" s="17">
        <f t="shared" si="2"/>
        <v>798413.10000000009</v>
      </c>
      <c r="N55" s="17">
        <f t="shared" si="4"/>
        <v>3992065.5000000005</v>
      </c>
    </row>
    <row r="56" spans="1:14" x14ac:dyDescent="0.2">
      <c r="A56" s="5">
        <v>3842</v>
      </c>
      <c r="B56" s="27" t="s">
        <v>130</v>
      </c>
      <c r="C56" s="5" t="s">
        <v>312</v>
      </c>
      <c r="D56" s="23" t="s">
        <v>30</v>
      </c>
      <c r="E56" s="17">
        <v>14572547</v>
      </c>
      <c r="F56" s="17">
        <v>5852668.1799999997</v>
      </c>
      <c r="G56" s="18">
        <v>2.4900000000000002</v>
      </c>
      <c r="I56" s="17">
        <v>25000</v>
      </c>
      <c r="J56" s="17">
        <f t="shared" si="0"/>
        <v>6250</v>
      </c>
      <c r="K56" s="17">
        <f t="shared" si="1"/>
        <v>31250</v>
      </c>
      <c r="L56" s="17">
        <f t="shared" si="3"/>
        <v>2914509.4000000004</v>
      </c>
      <c r="M56" s="17">
        <f t="shared" si="2"/>
        <v>728627.35000000009</v>
      </c>
      <c r="N56" s="17">
        <f t="shared" si="4"/>
        <v>3643136.7500000005</v>
      </c>
    </row>
    <row r="57" spans="1:14" x14ac:dyDescent="0.2">
      <c r="A57" s="5">
        <v>3920</v>
      </c>
      <c r="B57" s="27" t="s">
        <v>205</v>
      </c>
      <c r="C57" s="5" t="s">
        <v>312</v>
      </c>
      <c r="D57" s="23" t="s">
        <v>30</v>
      </c>
      <c r="E57" s="17">
        <v>14425087</v>
      </c>
      <c r="F57" s="17">
        <v>5793444.6600000001</v>
      </c>
      <c r="G57" s="18">
        <v>2.4900000000000002</v>
      </c>
      <c r="I57" s="17">
        <v>25000</v>
      </c>
      <c r="J57" s="17">
        <f t="shared" si="0"/>
        <v>6250</v>
      </c>
      <c r="K57" s="17">
        <f t="shared" si="1"/>
        <v>31250</v>
      </c>
      <c r="L57" s="17">
        <f t="shared" si="3"/>
        <v>2885017.4000000004</v>
      </c>
      <c r="M57" s="17">
        <f t="shared" si="2"/>
        <v>721254.35000000009</v>
      </c>
      <c r="N57" s="17">
        <f t="shared" si="4"/>
        <v>3606271.7500000005</v>
      </c>
    </row>
    <row r="58" spans="1:14" x14ac:dyDescent="0.2">
      <c r="A58" s="5">
        <v>4330</v>
      </c>
      <c r="B58" s="27" t="s">
        <v>275</v>
      </c>
      <c r="C58" s="5" t="s">
        <v>312</v>
      </c>
      <c r="D58" s="23" t="s">
        <v>30</v>
      </c>
      <c r="E58" s="17">
        <v>13327302</v>
      </c>
      <c r="F58" s="17">
        <v>5352549.18</v>
      </c>
      <c r="G58" s="18">
        <v>2.4900000000000002</v>
      </c>
      <c r="I58" s="17">
        <v>25000</v>
      </c>
      <c r="J58" s="17">
        <f t="shared" si="0"/>
        <v>6250</v>
      </c>
      <c r="K58" s="17">
        <f t="shared" si="1"/>
        <v>31250</v>
      </c>
      <c r="L58" s="17">
        <f t="shared" si="3"/>
        <v>2665460.4000000004</v>
      </c>
      <c r="M58" s="17">
        <f t="shared" si="2"/>
        <v>666365.10000000009</v>
      </c>
      <c r="N58" s="17">
        <f t="shared" si="4"/>
        <v>3331825.5000000005</v>
      </c>
    </row>
    <row r="59" spans="1:14" x14ac:dyDescent="0.2">
      <c r="A59" s="5">
        <v>3241</v>
      </c>
      <c r="B59" s="27" t="s">
        <v>129</v>
      </c>
      <c r="C59" s="5" t="s">
        <v>312</v>
      </c>
      <c r="D59" s="23" t="s">
        <v>30</v>
      </c>
      <c r="E59" s="17">
        <v>12385898</v>
      </c>
      <c r="F59" s="17">
        <v>4974459.87</v>
      </c>
      <c r="G59" s="18">
        <v>2.4900000000000002</v>
      </c>
      <c r="I59" s="17">
        <v>25000</v>
      </c>
      <c r="J59" s="17">
        <f t="shared" si="0"/>
        <v>6250</v>
      </c>
      <c r="K59" s="17">
        <f t="shared" si="1"/>
        <v>31250</v>
      </c>
      <c r="L59" s="17">
        <f t="shared" si="3"/>
        <v>2477179.6</v>
      </c>
      <c r="M59" s="17">
        <f t="shared" si="2"/>
        <v>619294.9</v>
      </c>
      <c r="N59" s="17">
        <f t="shared" si="4"/>
        <v>3096474.5</v>
      </c>
    </row>
    <row r="60" spans="1:14" x14ac:dyDescent="0.2">
      <c r="A60" s="5">
        <v>4343</v>
      </c>
      <c r="B60" s="27" t="s">
        <v>161</v>
      </c>
      <c r="C60" s="5" t="s">
        <v>312</v>
      </c>
      <c r="D60" s="23" t="s">
        <v>30</v>
      </c>
      <c r="E60" s="17">
        <v>11680256</v>
      </c>
      <c r="F60" s="17">
        <v>4691057.95</v>
      </c>
      <c r="G60" s="18">
        <v>2.4900000000000002</v>
      </c>
      <c r="I60" s="17">
        <v>25000</v>
      </c>
      <c r="J60" s="17">
        <f t="shared" si="0"/>
        <v>6250</v>
      </c>
      <c r="K60" s="17">
        <f t="shared" si="1"/>
        <v>31250</v>
      </c>
      <c r="L60" s="17">
        <f t="shared" si="3"/>
        <v>2336051.2000000002</v>
      </c>
      <c r="M60" s="17">
        <f t="shared" si="2"/>
        <v>584012.80000000005</v>
      </c>
      <c r="N60" s="17">
        <f t="shared" si="4"/>
        <v>2920064</v>
      </c>
    </row>
    <row r="61" spans="1:14" x14ac:dyDescent="0.2">
      <c r="A61" s="5">
        <v>3470</v>
      </c>
      <c r="B61" s="27" t="s">
        <v>228</v>
      </c>
      <c r="C61" s="5" t="s">
        <v>312</v>
      </c>
      <c r="D61" s="23" t="s">
        <v>30</v>
      </c>
      <c r="E61" s="17">
        <v>11239682</v>
      </c>
      <c r="F61" s="17">
        <v>4514113.24</v>
      </c>
      <c r="G61" s="18">
        <v>2.4900000000000002</v>
      </c>
      <c r="I61" s="17">
        <v>25000</v>
      </c>
      <c r="J61" s="17">
        <f t="shared" si="0"/>
        <v>6250</v>
      </c>
      <c r="K61" s="17">
        <f t="shared" si="1"/>
        <v>31250</v>
      </c>
      <c r="L61" s="17">
        <f t="shared" si="3"/>
        <v>2247936.4</v>
      </c>
      <c r="M61" s="17">
        <f t="shared" si="2"/>
        <v>561984.1</v>
      </c>
      <c r="N61" s="17">
        <f t="shared" si="4"/>
        <v>2809920.5</v>
      </c>
    </row>
    <row r="62" spans="1:14" x14ac:dyDescent="0.2">
      <c r="A62" s="5">
        <v>4347</v>
      </c>
      <c r="B62" s="27" t="s">
        <v>125</v>
      </c>
      <c r="C62" s="5" t="s">
        <v>312</v>
      </c>
      <c r="D62" s="23" t="s">
        <v>30</v>
      </c>
      <c r="E62" s="17">
        <v>10901537</v>
      </c>
      <c r="F62" s="17">
        <v>4378306.4000000004</v>
      </c>
      <c r="G62" s="18">
        <v>2.4900000000000002</v>
      </c>
      <c r="I62" s="17">
        <v>25000</v>
      </c>
      <c r="J62" s="17">
        <f t="shared" si="0"/>
        <v>6250</v>
      </c>
      <c r="K62" s="17">
        <f t="shared" si="1"/>
        <v>31250</v>
      </c>
      <c r="L62" s="17">
        <f t="shared" si="3"/>
        <v>2180307.4</v>
      </c>
      <c r="M62" s="17">
        <f t="shared" si="2"/>
        <v>545076.85</v>
      </c>
      <c r="N62" s="17">
        <f t="shared" si="4"/>
        <v>2725384.25</v>
      </c>
    </row>
    <row r="63" spans="1:14" x14ac:dyDescent="0.2">
      <c r="A63" s="5">
        <v>4441</v>
      </c>
      <c r="B63" s="27" t="s">
        <v>107</v>
      </c>
      <c r="C63" s="5" t="s">
        <v>312</v>
      </c>
      <c r="D63" s="23" t="s">
        <v>30</v>
      </c>
      <c r="E63" s="17">
        <v>10822312</v>
      </c>
      <c r="F63" s="17">
        <v>4346488.03</v>
      </c>
      <c r="G63" s="18">
        <v>2.4900000000000002</v>
      </c>
      <c r="I63" s="17">
        <v>25000</v>
      </c>
      <c r="J63" s="17">
        <f t="shared" si="0"/>
        <v>6250</v>
      </c>
      <c r="K63" s="17">
        <f t="shared" si="1"/>
        <v>31250</v>
      </c>
      <c r="L63" s="17">
        <f t="shared" si="3"/>
        <v>2164462.4</v>
      </c>
      <c r="M63" s="17">
        <f t="shared" si="2"/>
        <v>541115.6</v>
      </c>
      <c r="N63" s="17">
        <f t="shared" si="4"/>
        <v>2705578</v>
      </c>
    </row>
    <row r="64" spans="1:14" x14ac:dyDescent="0.2">
      <c r="A64" s="5">
        <v>4144</v>
      </c>
      <c r="B64" s="27" t="s">
        <v>249</v>
      </c>
      <c r="C64" s="5" t="s">
        <v>312</v>
      </c>
      <c r="D64" s="23" t="s">
        <v>30</v>
      </c>
      <c r="E64" s="17">
        <v>10424722</v>
      </c>
      <c r="F64" s="17">
        <v>4186806.74</v>
      </c>
      <c r="G64" s="18">
        <v>2.4900000000000002</v>
      </c>
      <c r="I64" s="17">
        <v>25000</v>
      </c>
      <c r="J64" s="17">
        <f t="shared" si="0"/>
        <v>6250</v>
      </c>
      <c r="K64" s="17">
        <f t="shared" si="1"/>
        <v>31250</v>
      </c>
      <c r="L64" s="17">
        <f t="shared" si="3"/>
        <v>2084944.4000000001</v>
      </c>
      <c r="M64" s="17">
        <f t="shared" si="2"/>
        <v>521236.10000000003</v>
      </c>
      <c r="N64" s="17">
        <f t="shared" si="4"/>
        <v>2606180.5</v>
      </c>
    </row>
    <row r="65" spans="1:14" x14ac:dyDescent="0.2">
      <c r="A65" s="5">
        <v>3780</v>
      </c>
      <c r="B65" s="27" t="s">
        <v>201</v>
      </c>
      <c r="C65" s="5" t="s">
        <v>312</v>
      </c>
      <c r="D65" s="23" t="s">
        <v>30</v>
      </c>
      <c r="E65" s="17">
        <v>10403939</v>
      </c>
      <c r="F65" s="17">
        <v>4178459.75</v>
      </c>
      <c r="G65" s="18">
        <v>2.4900000000000002</v>
      </c>
      <c r="I65" s="17">
        <v>25000</v>
      </c>
      <c r="J65" s="17">
        <f t="shared" si="0"/>
        <v>6250</v>
      </c>
      <c r="K65" s="17">
        <f t="shared" si="1"/>
        <v>31250</v>
      </c>
      <c r="L65" s="17">
        <f t="shared" si="3"/>
        <v>2080787.8</v>
      </c>
      <c r="M65" s="17">
        <f t="shared" si="2"/>
        <v>520196.95</v>
      </c>
      <c r="N65" s="17">
        <f t="shared" si="4"/>
        <v>2600984.75</v>
      </c>
    </row>
    <row r="66" spans="1:14" x14ac:dyDescent="0.2">
      <c r="A66" s="5">
        <v>4232</v>
      </c>
      <c r="B66" s="27" t="s">
        <v>255</v>
      </c>
      <c r="C66" s="5" t="s">
        <v>312</v>
      </c>
      <c r="D66" s="23" t="s">
        <v>30</v>
      </c>
      <c r="E66" s="17">
        <v>10298481</v>
      </c>
      <c r="F66" s="17">
        <v>4136105.63</v>
      </c>
      <c r="G66" s="18">
        <v>2.4900000000000002</v>
      </c>
      <c r="I66" s="17">
        <v>25000</v>
      </c>
      <c r="J66" s="17">
        <f t="shared" si="0"/>
        <v>6250</v>
      </c>
      <c r="K66" s="17">
        <f t="shared" si="1"/>
        <v>31250</v>
      </c>
      <c r="L66" s="17">
        <f t="shared" si="3"/>
        <v>2059696.2000000002</v>
      </c>
      <c r="M66" s="17">
        <f t="shared" si="2"/>
        <v>514924.05000000005</v>
      </c>
      <c r="N66" s="17">
        <f t="shared" si="4"/>
        <v>2574620.25</v>
      </c>
    </row>
    <row r="67" spans="1:14" x14ac:dyDescent="0.2">
      <c r="A67" s="5">
        <v>3461</v>
      </c>
      <c r="B67" s="27" t="s">
        <v>181</v>
      </c>
      <c r="C67" s="5" t="s">
        <v>312</v>
      </c>
      <c r="D67" s="23" t="s">
        <v>30</v>
      </c>
      <c r="E67" s="17">
        <v>9972711</v>
      </c>
      <c r="F67" s="17">
        <v>4005269.22</v>
      </c>
      <c r="G67" s="18">
        <v>2.4900000000000002</v>
      </c>
      <c r="I67" s="17">
        <v>25000</v>
      </c>
      <c r="J67" s="17">
        <f t="shared" si="0"/>
        <v>6250</v>
      </c>
      <c r="K67" s="17">
        <f t="shared" si="1"/>
        <v>31250</v>
      </c>
      <c r="L67" s="17">
        <f t="shared" si="3"/>
        <v>1994542.2000000002</v>
      </c>
      <c r="M67" s="17">
        <f t="shared" si="2"/>
        <v>498635.55000000005</v>
      </c>
      <c r="N67" s="17">
        <f t="shared" si="4"/>
        <v>2493177.75</v>
      </c>
    </row>
    <row r="68" spans="1:14" x14ac:dyDescent="0.2">
      <c r="A68" s="5">
        <v>3424</v>
      </c>
      <c r="B68" s="27" t="s">
        <v>241</v>
      </c>
      <c r="C68" s="5" t="s">
        <v>312</v>
      </c>
      <c r="D68" s="23" t="s">
        <v>30</v>
      </c>
      <c r="E68" s="17">
        <v>9907461</v>
      </c>
      <c r="F68" s="17">
        <v>3979063.17</v>
      </c>
      <c r="G68" s="18">
        <v>2.4900000000000002</v>
      </c>
      <c r="I68" s="17">
        <v>25000</v>
      </c>
      <c r="J68" s="17">
        <f t="shared" ref="J68:J131" si="5">0.25*I68</f>
        <v>6250</v>
      </c>
      <c r="K68" s="17">
        <f t="shared" ref="K68:K131" si="6">SUM(I68+J68)</f>
        <v>31250</v>
      </c>
      <c r="L68" s="17">
        <f t="shared" si="3"/>
        <v>1981492.2000000002</v>
      </c>
      <c r="M68" s="17">
        <f t="shared" ref="M68:M131" si="7">IF((0.05*E68)&lt;300000,300000,(0.05*E68))</f>
        <v>495373.05000000005</v>
      </c>
      <c r="N68" s="17">
        <f t="shared" ref="N68:N99" si="8">(L68+M68)</f>
        <v>2476865.25</v>
      </c>
    </row>
    <row r="69" spans="1:14" x14ac:dyDescent="0.2">
      <c r="A69" s="5">
        <v>3264</v>
      </c>
      <c r="B69" s="27" t="s">
        <v>109</v>
      </c>
      <c r="C69" s="5" t="s">
        <v>312</v>
      </c>
      <c r="D69" s="23" t="s">
        <v>30</v>
      </c>
      <c r="E69" s="17">
        <v>9381385</v>
      </c>
      <c r="F69" s="17">
        <v>3767778.62</v>
      </c>
      <c r="G69" s="18">
        <v>2.4900000000000002</v>
      </c>
      <c r="I69" s="17">
        <v>25000</v>
      </c>
      <c r="J69" s="17">
        <f t="shared" si="5"/>
        <v>6250</v>
      </c>
      <c r="K69" s="17">
        <f t="shared" si="6"/>
        <v>31250</v>
      </c>
      <c r="L69" s="17">
        <f t="shared" si="3"/>
        <v>1876277</v>
      </c>
      <c r="M69" s="17">
        <f t="shared" si="7"/>
        <v>469069.25</v>
      </c>
      <c r="N69" s="17">
        <f t="shared" si="8"/>
        <v>2345346.25</v>
      </c>
    </row>
    <row r="70" spans="1:14" x14ac:dyDescent="0.2">
      <c r="A70" s="5">
        <v>3445</v>
      </c>
      <c r="B70" s="27" t="s">
        <v>135</v>
      </c>
      <c r="C70" s="5" t="s">
        <v>312</v>
      </c>
      <c r="D70" s="23" t="s">
        <v>30</v>
      </c>
      <c r="E70" s="17">
        <v>9061400</v>
      </c>
      <c r="F70" s="17">
        <v>3639265.66</v>
      </c>
      <c r="G70" s="18">
        <v>2.4900000000000002</v>
      </c>
      <c r="I70" s="17">
        <v>25000</v>
      </c>
      <c r="J70" s="17">
        <f t="shared" si="5"/>
        <v>6250</v>
      </c>
      <c r="K70" s="17">
        <f t="shared" si="6"/>
        <v>31250</v>
      </c>
      <c r="L70" s="17">
        <f t="shared" si="3"/>
        <v>1812280</v>
      </c>
      <c r="M70" s="17">
        <f t="shared" si="7"/>
        <v>453070</v>
      </c>
      <c r="N70" s="17">
        <f t="shared" si="8"/>
        <v>2265350</v>
      </c>
    </row>
    <row r="71" spans="1:14" x14ac:dyDescent="0.2">
      <c r="A71" s="5">
        <v>4420</v>
      </c>
      <c r="B71" s="27" t="s">
        <v>218</v>
      </c>
      <c r="C71" s="5" t="s">
        <v>312</v>
      </c>
      <c r="D71" s="23" t="s">
        <v>30</v>
      </c>
      <c r="E71" s="17">
        <v>8791329</v>
      </c>
      <c r="F71" s="17">
        <v>3530798.63</v>
      </c>
      <c r="G71" s="18">
        <v>2.4900000000000002</v>
      </c>
      <c r="I71" s="17">
        <v>25000</v>
      </c>
      <c r="J71" s="17">
        <f t="shared" si="5"/>
        <v>6250</v>
      </c>
      <c r="K71" s="17">
        <f t="shared" si="6"/>
        <v>31250</v>
      </c>
      <c r="L71" s="17">
        <f t="shared" si="3"/>
        <v>1758265.8</v>
      </c>
      <c r="M71" s="17">
        <f t="shared" si="7"/>
        <v>439566.45</v>
      </c>
      <c r="N71" s="17">
        <f t="shared" si="8"/>
        <v>2197832.25</v>
      </c>
    </row>
    <row r="72" spans="1:14" x14ac:dyDescent="0.2">
      <c r="A72" s="5">
        <v>3615</v>
      </c>
      <c r="B72" s="27" t="s">
        <v>120</v>
      </c>
      <c r="C72" s="5" t="s">
        <v>312</v>
      </c>
      <c r="D72" s="23" t="s">
        <v>30</v>
      </c>
      <c r="E72" s="17">
        <v>8776125</v>
      </c>
      <c r="F72" s="17">
        <v>3524692.53</v>
      </c>
      <c r="G72" s="18">
        <v>2.4900000000000002</v>
      </c>
      <c r="I72" s="17">
        <v>25000</v>
      </c>
      <c r="J72" s="17">
        <f t="shared" si="5"/>
        <v>6250</v>
      </c>
      <c r="K72" s="17">
        <f t="shared" si="6"/>
        <v>31250</v>
      </c>
      <c r="L72" s="17">
        <f t="shared" si="3"/>
        <v>1755225</v>
      </c>
      <c r="M72" s="17">
        <f t="shared" si="7"/>
        <v>438806.25</v>
      </c>
      <c r="N72" s="17">
        <f t="shared" si="8"/>
        <v>2194031.25</v>
      </c>
    </row>
    <row r="73" spans="1:14" x14ac:dyDescent="0.2">
      <c r="A73" s="5">
        <v>4367</v>
      </c>
      <c r="B73" s="27" t="s">
        <v>104</v>
      </c>
      <c r="C73" s="5" t="s">
        <v>312</v>
      </c>
      <c r="D73" s="23" t="s">
        <v>30</v>
      </c>
      <c r="E73" s="17">
        <v>8482440</v>
      </c>
      <c r="F73" s="17">
        <v>3406741.67</v>
      </c>
      <c r="G73" s="18">
        <v>2.4900000000000002</v>
      </c>
      <c r="I73" s="17">
        <v>25000</v>
      </c>
      <c r="J73" s="17">
        <f t="shared" si="5"/>
        <v>6250</v>
      </c>
      <c r="K73" s="17">
        <f t="shared" si="6"/>
        <v>31250</v>
      </c>
      <c r="L73" s="17">
        <f t="shared" si="3"/>
        <v>1696488</v>
      </c>
      <c r="M73" s="17">
        <f t="shared" si="7"/>
        <v>424122</v>
      </c>
      <c r="N73" s="17">
        <f t="shared" si="8"/>
        <v>2120610</v>
      </c>
    </row>
    <row r="74" spans="1:14" x14ac:dyDescent="0.2">
      <c r="A74" s="5">
        <v>3257</v>
      </c>
      <c r="B74" s="27" t="s">
        <v>204</v>
      </c>
      <c r="C74" s="5" t="s">
        <v>312</v>
      </c>
      <c r="D74" s="23" t="s">
        <v>30</v>
      </c>
      <c r="E74" s="17">
        <v>8122251</v>
      </c>
      <c r="F74" s="17">
        <v>3262081.62</v>
      </c>
      <c r="G74" s="18">
        <v>2.4900000000000002</v>
      </c>
      <c r="I74" s="17">
        <v>25000</v>
      </c>
      <c r="J74" s="17">
        <f t="shared" si="5"/>
        <v>6250</v>
      </c>
      <c r="K74" s="17">
        <f t="shared" si="6"/>
        <v>31250</v>
      </c>
      <c r="L74" s="17">
        <f t="shared" si="3"/>
        <v>1624450.2000000002</v>
      </c>
      <c r="M74" s="17">
        <f t="shared" si="7"/>
        <v>406112.55000000005</v>
      </c>
      <c r="N74" s="17">
        <f t="shared" si="8"/>
        <v>2030562.7500000002</v>
      </c>
    </row>
    <row r="75" spans="1:14" x14ac:dyDescent="0.2">
      <c r="A75" s="5">
        <v>3647</v>
      </c>
      <c r="B75" s="27" t="s">
        <v>245</v>
      </c>
      <c r="C75" s="5" t="s">
        <v>312</v>
      </c>
      <c r="D75" s="23" t="s">
        <v>30</v>
      </c>
      <c r="E75" s="17">
        <v>8023679</v>
      </c>
      <c r="F75" s="17">
        <v>3222493.03</v>
      </c>
      <c r="G75" s="18">
        <v>2.4900000000000002</v>
      </c>
      <c r="I75" s="17">
        <v>25000</v>
      </c>
      <c r="J75" s="17">
        <f t="shared" si="5"/>
        <v>6250</v>
      </c>
      <c r="K75" s="17">
        <f t="shared" si="6"/>
        <v>31250</v>
      </c>
      <c r="L75" s="17">
        <f t="shared" si="3"/>
        <v>1604735.8</v>
      </c>
      <c r="M75" s="17">
        <f t="shared" si="7"/>
        <v>401183.95</v>
      </c>
      <c r="N75" s="17">
        <f t="shared" si="8"/>
        <v>2005919.75</v>
      </c>
    </row>
    <row r="76" spans="1:14" x14ac:dyDescent="0.2">
      <c r="A76" s="5">
        <v>3524</v>
      </c>
      <c r="B76" s="27" t="s">
        <v>214</v>
      </c>
      <c r="C76" s="5" t="s">
        <v>312</v>
      </c>
      <c r="D76" s="23" t="s">
        <v>30</v>
      </c>
      <c r="E76" s="17">
        <v>7831329</v>
      </c>
      <c r="F76" s="17">
        <v>3145240.81</v>
      </c>
      <c r="G76" s="18">
        <v>2.4900000000000002</v>
      </c>
      <c r="I76" s="17">
        <v>25000</v>
      </c>
      <c r="J76" s="17">
        <f t="shared" si="5"/>
        <v>6250</v>
      </c>
      <c r="K76" s="17">
        <f t="shared" si="6"/>
        <v>31250</v>
      </c>
      <c r="L76" s="17">
        <f t="shared" si="3"/>
        <v>1566265.8</v>
      </c>
      <c r="M76" s="17">
        <f t="shared" si="7"/>
        <v>391566.45</v>
      </c>
      <c r="N76" s="17">
        <f t="shared" si="8"/>
        <v>1957832.25</v>
      </c>
    </row>
    <row r="77" spans="1:14" x14ac:dyDescent="0.2">
      <c r="A77" s="5">
        <v>3116</v>
      </c>
      <c r="B77" s="27" t="s">
        <v>127</v>
      </c>
      <c r="C77" s="5" t="s">
        <v>312</v>
      </c>
      <c r="D77" s="23" t="s">
        <v>30</v>
      </c>
      <c r="E77" s="17">
        <v>7755261</v>
      </c>
      <c r="F77" s="17">
        <v>3114690.23</v>
      </c>
      <c r="G77" s="18">
        <v>2.4900000000000002</v>
      </c>
      <c r="I77" s="17">
        <v>25000</v>
      </c>
      <c r="J77" s="17">
        <f t="shared" si="5"/>
        <v>6250</v>
      </c>
      <c r="K77" s="17">
        <f t="shared" si="6"/>
        <v>31250</v>
      </c>
      <c r="L77" s="17">
        <f t="shared" si="3"/>
        <v>1551052.2000000002</v>
      </c>
      <c r="M77" s="17">
        <f t="shared" si="7"/>
        <v>387763.05000000005</v>
      </c>
      <c r="N77" s="17">
        <f t="shared" si="8"/>
        <v>1938815.2500000002</v>
      </c>
    </row>
    <row r="78" spans="1:14" x14ac:dyDescent="0.2">
      <c r="A78" s="5">
        <v>3230</v>
      </c>
      <c r="B78" s="27" t="s">
        <v>276</v>
      </c>
      <c r="C78" s="5" t="s">
        <v>312</v>
      </c>
      <c r="D78" s="23" t="s">
        <v>30</v>
      </c>
      <c r="E78" s="17">
        <v>7684434</v>
      </c>
      <c r="F78" s="17">
        <v>3086244.47</v>
      </c>
      <c r="G78" s="18">
        <v>2.4900000000000002</v>
      </c>
      <c r="I78" s="17">
        <v>25000</v>
      </c>
      <c r="J78" s="17">
        <f t="shared" si="5"/>
        <v>6250</v>
      </c>
      <c r="K78" s="17">
        <f t="shared" si="6"/>
        <v>31250</v>
      </c>
      <c r="L78" s="17">
        <f t="shared" si="3"/>
        <v>1536886.8</v>
      </c>
      <c r="M78" s="17">
        <f t="shared" si="7"/>
        <v>384221.7</v>
      </c>
      <c r="N78" s="17">
        <f t="shared" si="8"/>
        <v>1921108.5</v>
      </c>
    </row>
    <row r="79" spans="1:14" x14ac:dyDescent="0.2">
      <c r="A79" s="5">
        <v>3935</v>
      </c>
      <c r="B79" s="27" t="s">
        <v>106</v>
      </c>
      <c r="C79" s="5" t="s">
        <v>312</v>
      </c>
      <c r="D79" s="23" t="s">
        <v>30</v>
      </c>
      <c r="E79" s="17">
        <v>7593163</v>
      </c>
      <c r="F79" s="17">
        <v>3049588.03</v>
      </c>
      <c r="G79" s="18">
        <v>2.4900000000000002</v>
      </c>
      <c r="I79" s="17">
        <v>25000</v>
      </c>
      <c r="J79" s="17">
        <f t="shared" si="5"/>
        <v>6250</v>
      </c>
      <c r="K79" s="17">
        <f t="shared" si="6"/>
        <v>31250</v>
      </c>
      <c r="L79" s="17">
        <f t="shared" si="3"/>
        <v>1518632.6</v>
      </c>
      <c r="M79" s="17">
        <f t="shared" si="7"/>
        <v>379658.15</v>
      </c>
      <c r="N79" s="17">
        <f t="shared" si="8"/>
        <v>1898290.75</v>
      </c>
    </row>
    <row r="80" spans="1:14" x14ac:dyDescent="0.2">
      <c r="A80" s="5">
        <v>3307</v>
      </c>
      <c r="B80" s="27" t="s">
        <v>213</v>
      </c>
      <c r="C80" s="5" t="s">
        <v>312</v>
      </c>
      <c r="D80" s="23" t="s">
        <v>30</v>
      </c>
      <c r="E80" s="17">
        <v>7332338</v>
      </c>
      <c r="F80" s="17">
        <v>2944834.8</v>
      </c>
      <c r="G80" s="18">
        <v>2.4900000000000002</v>
      </c>
      <c r="I80" s="17">
        <v>25000</v>
      </c>
      <c r="J80" s="17">
        <f t="shared" si="5"/>
        <v>6250</v>
      </c>
      <c r="K80" s="17">
        <f t="shared" si="6"/>
        <v>31250</v>
      </c>
      <c r="L80" s="17">
        <f t="shared" si="3"/>
        <v>1466467.6</v>
      </c>
      <c r="M80" s="17">
        <f t="shared" si="7"/>
        <v>366616.9</v>
      </c>
      <c r="N80" s="17">
        <f t="shared" si="8"/>
        <v>1833084.5</v>
      </c>
    </row>
    <row r="81" spans="1:14" x14ac:dyDescent="0.2">
      <c r="A81" s="5">
        <v>4346</v>
      </c>
      <c r="B81" s="27" t="s">
        <v>178</v>
      </c>
      <c r="C81" s="5" t="s">
        <v>312</v>
      </c>
      <c r="D81" s="23" t="s">
        <v>30</v>
      </c>
      <c r="E81" s="17">
        <v>7122106</v>
      </c>
      <c r="F81" s="17">
        <v>2860400.5</v>
      </c>
      <c r="G81" s="18">
        <v>2.4900000000000002</v>
      </c>
      <c r="I81" s="17">
        <v>25000</v>
      </c>
      <c r="J81" s="17">
        <f t="shared" si="5"/>
        <v>6250</v>
      </c>
      <c r="K81" s="17">
        <f t="shared" si="6"/>
        <v>31250</v>
      </c>
      <c r="L81" s="17">
        <f t="shared" si="3"/>
        <v>1424421.2000000002</v>
      </c>
      <c r="M81" s="17">
        <f t="shared" si="7"/>
        <v>356105.30000000005</v>
      </c>
      <c r="N81" s="17">
        <f t="shared" si="8"/>
        <v>1780526.5000000002</v>
      </c>
    </row>
    <row r="82" spans="1:14" x14ac:dyDescent="0.2">
      <c r="A82" s="5">
        <v>4422</v>
      </c>
      <c r="B82" s="27" t="s">
        <v>236</v>
      </c>
      <c r="C82" s="5" t="s">
        <v>312</v>
      </c>
      <c r="D82" s="23" t="s">
        <v>30</v>
      </c>
      <c r="E82" s="17">
        <v>6389056</v>
      </c>
      <c r="F82" s="17">
        <v>2565990.9</v>
      </c>
      <c r="G82" s="18">
        <v>2.4900000000000002</v>
      </c>
      <c r="I82" s="17">
        <v>25000</v>
      </c>
      <c r="J82" s="17">
        <f t="shared" si="5"/>
        <v>6250</v>
      </c>
      <c r="K82" s="17">
        <f t="shared" si="6"/>
        <v>31250</v>
      </c>
      <c r="L82" s="17">
        <f t="shared" si="3"/>
        <v>1277811.2000000002</v>
      </c>
      <c r="M82" s="17">
        <f t="shared" si="7"/>
        <v>319452.80000000005</v>
      </c>
      <c r="N82" s="17">
        <f t="shared" si="8"/>
        <v>1597264.0000000002</v>
      </c>
    </row>
    <row r="83" spans="1:14" x14ac:dyDescent="0.2">
      <c r="A83" s="5">
        <v>4429</v>
      </c>
      <c r="B83" s="27" t="s">
        <v>124</v>
      </c>
      <c r="C83" s="5" t="s">
        <v>312</v>
      </c>
      <c r="D83" s="23" t="s">
        <v>30</v>
      </c>
      <c r="E83" s="17">
        <v>31014</v>
      </c>
      <c r="F83" s="17">
        <v>12456</v>
      </c>
      <c r="G83" s="18">
        <v>2.4900000000000002</v>
      </c>
      <c r="I83" s="17">
        <v>25000</v>
      </c>
      <c r="J83" s="17">
        <f t="shared" si="5"/>
        <v>6250</v>
      </c>
      <c r="K83" s="17">
        <f t="shared" si="6"/>
        <v>31250</v>
      </c>
      <c r="L83" s="17">
        <v>1200000</v>
      </c>
      <c r="M83" s="17">
        <f t="shared" si="7"/>
        <v>300000</v>
      </c>
      <c r="N83" s="17">
        <f t="shared" si="8"/>
        <v>1500000</v>
      </c>
    </row>
    <row r="84" spans="1:14" x14ac:dyDescent="0.2">
      <c r="A84" s="5">
        <v>4382</v>
      </c>
      <c r="B84" s="27" t="s">
        <v>246</v>
      </c>
      <c r="C84" s="5" t="s">
        <v>312</v>
      </c>
      <c r="D84" s="23" t="s">
        <v>30</v>
      </c>
      <c r="E84" s="17">
        <v>46864</v>
      </c>
      <c r="F84" s="17">
        <v>18821.88</v>
      </c>
      <c r="G84" s="18">
        <v>2.4900000000000002</v>
      </c>
      <c r="I84" s="17">
        <v>25000</v>
      </c>
      <c r="J84" s="17">
        <f t="shared" si="5"/>
        <v>6250</v>
      </c>
      <c r="K84" s="17">
        <f t="shared" si="6"/>
        <v>31250</v>
      </c>
      <c r="L84" s="17">
        <v>1200000</v>
      </c>
      <c r="M84" s="17">
        <f t="shared" si="7"/>
        <v>300000</v>
      </c>
      <c r="N84" s="17">
        <f t="shared" si="8"/>
        <v>1500000</v>
      </c>
    </row>
    <row r="85" spans="1:14" x14ac:dyDescent="0.2">
      <c r="A85" s="5">
        <v>4469</v>
      </c>
      <c r="B85" s="27" t="s">
        <v>300</v>
      </c>
      <c r="C85" s="5" t="s">
        <v>312</v>
      </c>
      <c r="D85" s="23" t="s">
        <v>30</v>
      </c>
      <c r="E85" s="17">
        <v>53842</v>
      </c>
      <c r="F85" s="17">
        <v>21624</v>
      </c>
      <c r="G85" s="18">
        <v>2.4900000000000002</v>
      </c>
      <c r="I85" s="17">
        <v>25000</v>
      </c>
      <c r="J85" s="17">
        <f t="shared" si="5"/>
        <v>6250</v>
      </c>
      <c r="K85" s="17">
        <f t="shared" si="6"/>
        <v>31250</v>
      </c>
      <c r="L85" s="17">
        <v>1200000</v>
      </c>
      <c r="M85" s="17">
        <f t="shared" si="7"/>
        <v>300000</v>
      </c>
      <c r="N85" s="17">
        <f t="shared" si="8"/>
        <v>1500000</v>
      </c>
    </row>
    <row r="86" spans="1:14" x14ac:dyDescent="0.2">
      <c r="A86" s="5">
        <v>3446</v>
      </c>
      <c r="B86" s="27" t="s">
        <v>286</v>
      </c>
      <c r="C86" s="5" t="s">
        <v>312</v>
      </c>
      <c r="D86" s="23" t="s">
        <v>30</v>
      </c>
      <c r="E86" s="17">
        <v>89499</v>
      </c>
      <c r="F86" s="17">
        <v>35944.57</v>
      </c>
      <c r="G86" s="18">
        <v>2.4900000000000002</v>
      </c>
      <c r="I86" s="17">
        <v>25000</v>
      </c>
      <c r="J86" s="17">
        <f t="shared" si="5"/>
        <v>6250</v>
      </c>
      <c r="K86" s="17">
        <f t="shared" si="6"/>
        <v>31250</v>
      </c>
      <c r="L86" s="17">
        <v>1200000</v>
      </c>
      <c r="M86" s="17">
        <f t="shared" si="7"/>
        <v>300000</v>
      </c>
      <c r="N86" s="17">
        <f t="shared" si="8"/>
        <v>1500000</v>
      </c>
    </row>
    <row r="87" spans="1:14" x14ac:dyDescent="0.2">
      <c r="A87" s="5">
        <v>3395</v>
      </c>
      <c r="B87" s="27" t="s">
        <v>225</v>
      </c>
      <c r="C87" s="5" t="s">
        <v>312</v>
      </c>
      <c r="D87" s="23" t="s">
        <v>30</v>
      </c>
      <c r="E87" s="17">
        <v>102184</v>
      </c>
      <c r="F87" s="17">
        <v>41039.72</v>
      </c>
      <c r="G87" s="18">
        <v>2.4900000000000002</v>
      </c>
      <c r="I87" s="17">
        <v>25000</v>
      </c>
      <c r="J87" s="17">
        <f t="shared" si="5"/>
        <v>6250</v>
      </c>
      <c r="K87" s="17">
        <f t="shared" si="6"/>
        <v>31250</v>
      </c>
      <c r="L87" s="17">
        <v>1200000</v>
      </c>
      <c r="M87" s="17">
        <f t="shared" si="7"/>
        <v>300000</v>
      </c>
      <c r="N87" s="17">
        <f t="shared" si="8"/>
        <v>1500000</v>
      </c>
    </row>
    <row r="88" spans="1:14" x14ac:dyDescent="0.2">
      <c r="A88" s="5">
        <v>3396</v>
      </c>
      <c r="B88" s="27" t="s">
        <v>140</v>
      </c>
      <c r="C88" s="5" t="s">
        <v>312</v>
      </c>
      <c r="D88" s="23" t="s">
        <v>30</v>
      </c>
      <c r="E88" s="17">
        <v>104615</v>
      </c>
      <c r="F88" s="17">
        <v>42016</v>
      </c>
      <c r="G88" s="18">
        <v>2.4900000000000002</v>
      </c>
      <c r="I88" s="17">
        <v>25000</v>
      </c>
      <c r="J88" s="17">
        <f t="shared" si="5"/>
        <v>6250</v>
      </c>
      <c r="K88" s="17">
        <f t="shared" si="6"/>
        <v>31250</v>
      </c>
      <c r="L88" s="17">
        <v>1200000</v>
      </c>
      <c r="M88" s="17">
        <f t="shared" si="7"/>
        <v>300000</v>
      </c>
      <c r="N88" s="17">
        <f t="shared" si="8"/>
        <v>1500000</v>
      </c>
    </row>
    <row r="89" spans="1:14" x14ac:dyDescent="0.2">
      <c r="A89" s="5">
        <v>3398</v>
      </c>
      <c r="B89" s="27" t="s">
        <v>295</v>
      </c>
      <c r="C89" s="5" t="s">
        <v>312</v>
      </c>
      <c r="D89" s="23" t="s">
        <v>30</v>
      </c>
      <c r="E89" s="17">
        <v>130005</v>
      </c>
      <c r="F89" s="17">
        <v>52213.13</v>
      </c>
      <c r="G89" s="18">
        <v>2.4900000000000002</v>
      </c>
      <c r="I89" s="17">
        <v>25000</v>
      </c>
      <c r="J89" s="17">
        <f t="shared" si="5"/>
        <v>6250</v>
      </c>
      <c r="K89" s="17">
        <f t="shared" si="6"/>
        <v>31250</v>
      </c>
      <c r="L89" s="17">
        <v>1200000</v>
      </c>
      <c r="M89" s="17">
        <f t="shared" si="7"/>
        <v>300000</v>
      </c>
      <c r="N89" s="17">
        <f t="shared" si="8"/>
        <v>1500000</v>
      </c>
    </row>
    <row r="90" spans="1:14" x14ac:dyDescent="0.2">
      <c r="A90" s="5">
        <v>4362</v>
      </c>
      <c r="B90" s="27" t="s">
        <v>175</v>
      </c>
      <c r="C90" s="5" t="s">
        <v>312</v>
      </c>
      <c r="D90" s="23" t="s">
        <v>30</v>
      </c>
      <c r="E90" s="17">
        <v>135249</v>
      </c>
      <c r="F90" s="17">
        <v>54319.3</v>
      </c>
      <c r="G90" s="18">
        <v>2.4900000000000002</v>
      </c>
      <c r="I90" s="17">
        <v>25000</v>
      </c>
      <c r="J90" s="17">
        <f t="shared" si="5"/>
        <v>6250</v>
      </c>
      <c r="K90" s="17">
        <f t="shared" si="6"/>
        <v>31250</v>
      </c>
      <c r="L90" s="17">
        <v>1200000</v>
      </c>
      <c r="M90" s="17">
        <f t="shared" si="7"/>
        <v>300000</v>
      </c>
      <c r="N90" s="17">
        <f t="shared" si="8"/>
        <v>1500000</v>
      </c>
    </row>
    <row r="91" spans="1:14" x14ac:dyDescent="0.2">
      <c r="A91" s="5">
        <v>4003</v>
      </c>
      <c r="B91" s="27" t="s">
        <v>273</v>
      </c>
      <c r="C91" s="5" t="s">
        <v>312</v>
      </c>
      <c r="D91" s="23" t="s">
        <v>30</v>
      </c>
      <c r="E91" s="17">
        <v>135964</v>
      </c>
      <c r="F91" s="17">
        <v>54606.01</v>
      </c>
      <c r="G91" s="18">
        <v>2.4900000000000002</v>
      </c>
      <c r="I91" s="17">
        <v>25000</v>
      </c>
      <c r="J91" s="17">
        <f t="shared" si="5"/>
        <v>6250</v>
      </c>
      <c r="K91" s="17">
        <f t="shared" si="6"/>
        <v>31250</v>
      </c>
      <c r="L91" s="17">
        <v>1200000</v>
      </c>
      <c r="M91" s="17">
        <f t="shared" si="7"/>
        <v>300000</v>
      </c>
      <c r="N91" s="17">
        <f t="shared" si="8"/>
        <v>1500000</v>
      </c>
    </row>
    <row r="92" spans="1:14" x14ac:dyDescent="0.2">
      <c r="A92" s="5">
        <v>4273</v>
      </c>
      <c r="B92" s="27" t="s">
        <v>141</v>
      </c>
      <c r="C92" s="5" t="s">
        <v>312</v>
      </c>
      <c r="D92" s="23" t="s">
        <v>30</v>
      </c>
      <c r="E92" s="17">
        <v>142487</v>
      </c>
      <c r="F92" s="17">
        <v>57226.080000000002</v>
      </c>
      <c r="G92" s="18">
        <v>2.4900000000000002</v>
      </c>
      <c r="I92" s="17">
        <v>25000</v>
      </c>
      <c r="J92" s="17">
        <f t="shared" si="5"/>
        <v>6250</v>
      </c>
      <c r="K92" s="17">
        <f t="shared" si="6"/>
        <v>31250</v>
      </c>
      <c r="L92" s="17">
        <v>1200000</v>
      </c>
      <c r="M92" s="17">
        <f t="shared" si="7"/>
        <v>300000</v>
      </c>
      <c r="N92" s="17">
        <f t="shared" si="8"/>
        <v>1500000</v>
      </c>
    </row>
    <row r="93" spans="1:14" x14ac:dyDescent="0.2">
      <c r="A93" s="5">
        <v>4467</v>
      </c>
      <c r="B93" s="27" t="s">
        <v>299</v>
      </c>
      <c r="C93" s="5" t="s">
        <v>312</v>
      </c>
      <c r="D93" s="23" t="s">
        <v>30</v>
      </c>
      <c r="E93" s="17">
        <v>152574</v>
      </c>
      <c r="F93" s="17">
        <v>61277.18</v>
      </c>
      <c r="G93" s="18">
        <v>2.4900000000000002</v>
      </c>
      <c r="I93" s="17">
        <v>25000</v>
      </c>
      <c r="J93" s="17">
        <f t="shared" si="5"/>
        <v>6250</v>
      </c>
      <c r="K93" s="17">
        <f t="shared" si="6"/>
        <v>31250</v>
      </c>
      <c r="L93" s="17">
        <v>1200000</v>
      </c>
      <c r="M93" s="17">
        <f t="shared" si="7"/>
        <v>300000</v>
      </c>
      <c r="N93" s="17">
        <f t="shared" si="8"/>
        <v>1500000</v>
      </c>
    </row>
    <row r="94" spans="1:14" x14ac:dyDescent="0.2">
      <c r="A94" s="5">
        <v>3687</v>
      </c>
      <c r="B94" s="27" t="s">
        <v>174</v>
      </c>
      <c r="C94" s="5" t="s">
        <v>312</v>
      </c>
      <c r="D94" s="23" t="s">
        <v>30</v>
      </c>
      <c r="E94" s="17">
        <v>175961</v>
      </c>
      <c r="F94" s="17">
        <v>70670.06</v>
      </c>
      <c r="G94" s="18">
        <v>2.4900000000000002</v>
      </c>
      <c r="I94" s="17">
        <v>25000</v>
      </c>
      <c r="J94" s="17">
        <f t="shared" si="5"/>
        <v>6250</v>
      </c>
      <c r="K94" s="17">
        <f t="shared" si="6"/>
        <v>31250</v>
      </c>
      <c r="L94" s="17">
        <v>1200000</v>
      </c>
      <c r="M94" s="17">
        <f t="shared" si="7"/>
        <v>300000</v>
      </c>
      <c r="N94" s="17">
        <f t="shared" si="8"/>
        <v>1500000</v>
      </c>
    </row>
    <row r="95" spans="1:14" x14ac:dyDescent="0.2">
      <c r="A95" s="5">
        <v>4457</v>
      </c>
      <c r="B95" s="27" t="s">
        <v>219</v>
      </c>
      <c r="C95" s="5" t="s">
        <v>312</v>
      </c>
      <c r="D95" s="23" t="s">
        <v>30</v>
      </c>
      <c r="E95" s="17">
        <v>177966</v>
      </c>
      <c r="F95" s="17">
        <v>71475</v>
      </c>
      <c r="G95" s="18">
        <v>2.4900000000000002</v>
      </c>
      <c r="I95" s="17">
        <v>25000</v>
      </c>
      <c r="J95" s="17">
        <f t="shared" si="5"/>
        <v>6250</v>
      </c>
      <c r="K95" s="17">
        <f t="shared" si="6"/>
        <v>31250</v>
      </c>
      <c r="L95" s="17">
        <v>1200000</v>
      </c>
      <c r="M95" s="17">
        <f t="shared" si="7"/>
        <v>300000</v>
      </c>
      <c r="N95" s="17">
        <f t="shared" si="8"/>
        <v>1500000</v>
      </c>
    </row>
    <row r="96" spans="1:14" x14ac:dyDescent="0.2">
      <c r="A96" s="5">
        <v>4458</v>
      </c>
      <c r="B96" s="27" t="s">
        <v>220</v>
      </c>
      <c r="C96" s="5" t="s">
        <v>312</v>
      </c>
      <c r="D96" s="23" t="s">
        <v>30</v>
      </c>
      <c r="E96" s="17">
        <v>177966</v>
      </c>
      <c r="F96" s="17">
        <v>71475</v>
      </c>
      <c r="G96" s="18">
        <v>2.4900000000000002</v>
      </c>
      <c r="I96" s="17">
        <v>25000</v>
      </c>
      <c r="J96" s="17">
        <f t="shared" si="5"/>
        <v>6250</v>
      </c>
      <c r="K96" s="17">
        <f t="shared" si="6"/>
        <v>31250</v>
      </c>
      <c r="L96" s="17">
        <v>1200000</v>
      </c>
      <c r="M96" s="17">
        <f t="shared" si="7"/>
        <v>300000</v>
      </c>
      <c r="N96" s="17">
        <f t="shared" si="8"/>
        <v>1500000</v>
      </c>
    </row>
    <row r="97" spans="1:14" x14ac:dyDescent="0.2">
      <c r="A97" s="5">
        <v>4409</v>
      </c>
      <c r="B97" s="27" t="s">
        <v>259</v>
      </c>
      <c r="C97" s="5" t="s">
        <v>312</v>
      </c>
      <c r="D97" s="23" t="s">
        <v>30</v>
      </c>
      <c r="E97" s="17">
        <v>192916</v>
      </c>
      <c r="F97" s="17">
        <v>77479.58</v>
      </c>
      <c r="G97" s="18">
        <v>2.4900000000000002</v>
      </c>
      <c r="I97" s="17">
        <v>25000</v>
      </c>
      <c r="J97" s="17">
        <f t="shared" si="5"/>
        <v>6250</v>
      </c>
      <c r="K97" s="17">
        <f t="shared" si="6"/>
        <v>31250</v>
      </c>
      <c r="L97" s="17">
        <v>1200000</v>
      </c>
      <c r="M97" s="17">
        <f t="shared" si="7"/>
        <v>300000</v>
      </c>
      <c r="N97" s="17">
        <f t="shared" si="8"/>
        <v>1500000</v>
      </c>
    </row>
    <row r="98" spans="1:14" x14ac:dyDescent="0.2">
      <c r="A98" s="5">
        <v>4430</v>
      </c>
      <c r="B98" s="27" t="s">
        <v>123</v>
      </c>
      <c r="C98" s="5" t="s">
        <v>312</v>
      </c>
      <c r="D98" s="23" t="s">
        <v>30</v>
      </c>
      <c r="E98" s="17">
        <v>204162</v>
      </c>
      <c r="F98" s="17">
        <v>81996.039999999994</v>
      </c>
      <c r="G98" s="18">
        <v>2.4900000000000002</v>
      </c>
      <c r="I98" s="17">
        <v>25000</v>
      </c>
      <c r="J98" s="17">
        <f t="shared" si="5"/>
        <v>6250</v>
      </c>
      <c r="K98" s="17">
        <f t="shared" si="6"/>
        <v>31250</v>
      </c>
      <c r="L98" s="17">
        <v>1200000</v>
      </c>
      <c r="M98" s="17">
        <f t="shared" si="7"/>
        <v>300000</v>
      </c>
      <c r="N98" s="17">
        <f t="shared" si="8"/>
        <v>1500000</v>
      </c>
    </row>
    <row r="99" spans="1:14" x14ac:dyDescent="0.2">
      <c r="A99" s="5">
        <v>3465</v>
      </c>
      <c r="B99" s="27" t="s">
        <v>96</v>
      </c>
      <c r="C99" s="5" t="s">
        <v>312</v>
      </c>
      <c r="D99" s="23" t="s">
        <v>30</v>
      </c>
      <c r="E99" s="17">
        <v>228247</v>
      </c>
      <c r="F99" s="17">
        <v>91669</v>
      </c>
      <c r="G99" s="18">
        <v>2.4900000000000002</v>
      </c>
      <c r="I99" s="17">
        <v>25000</v>
      </c>
      <c r="J99" s="17">
        <f t="shared" si="5"/>
        <v>6250</v>
      </c>
      <c r="K99" s="17">
        <f t="shared" si="6"/>
        <v>31250</v>
      </c>
      <c r="L99" s="17">
        <v>1200000</v>
      </c>
      <c r="M99" s="17">
        <f t="shared" si="7"/>
        <v>300000</v>
      </c>
      <c r="N99" s="17">
        <f t="shared" si="8"/>
        <v>1500000</v>
      </c>
    </row>
    <row r="100" spans="1:14" x14ac:dyDescent="0.2">
      <c r="A100" s="5">
        <v>3399</v>
      </c>
      <c r="B100" s="27" t="s">
        <v>154</v>
      </c>
      <c r="C100" s="5" t="s">
        <v>312</v>
      </c>
      <c r="D100" s="23" t="s">
        <v>30</v>
      </c>
      <c r="E100" s="17">
        <v>235046</v>
      </c>
      <c r="F100" s="17">
        <v>94400</v>
      </c>
      <c r="G100" s="18">
        <v>2.4900000000000002</v>
      </c>
      <c r="I100" s="17">
        <v>25000</v>
      </c>
      <c r="J100" s="17">
        <f t="shared" si="5"/>
        <v>6250</v>
      </c>
      <c r="K100" s="17">
        <f t="shared" si="6"/>
        <v>31250</v>
      </c>
      <c r="L100" s="17">
        <v>1200000</v>
      </c>
      <c r="M100" s="17">
        <f t="shared" si="7"/>
        <v>300000</v>
      </c>
      <c r="N100" s="17">
        <f t="shared" ref="N100:N131" si="9">(L100+M100)</f>
        <v>1500000</v>
      </c>
    </row>
    <row r="101" spans="1:14" x14ac:dyDescent="0.2">
      <c r="A101" s="5">
        <v>3464</v>
      </c>
      <c r="B101" s="27" t="s">
        <v>229</v>
      </c>
      <c r="C101" s="5" t="s">
        <v>312</v>
      </c>
      <c r="D101" s="23" t="s">
        <v>30</v>
      </c>
      <c r="E101" s="17">
        <v>236161</v>
      </c>
      <c r="F101" s="17">
        <v>94847.48</v>
      </c>
      <c r="G101" s="18">
        <v>2.4900000000000002</v>
      </c>
      <c r="I101" s="17">
        <v>25000</v>
      </c>
      <c r="J101" s="17">
        <f t="shared" si="5"/>
        <v>6250</v>
      </c>
      <c r="K101" s="17">
        <f t="shared" si="6"/>
        <v>31250</v>
      </c>
      <c r="L101" s="17">
        <v>1200000</v>
      </c>
      <c r="M101" s="17">
        <f t="shared" si="7"/>
        <v>300000</v>
      </c>
      <c r="N101" s="17">
        <f t="shared" si="9"/>
        <v>1500000</v>
      </c>
    </row>
    <row r="102" spans="1:14" x14ac:dyDescent="0.2">
      <c r="A102" s="5">
        <v>3712</v>
      </c>
      <c r="B102" s="27" t="s">
        <v>277</v>
      </c>
      <c r="C102" s="5" t="s">
        <v>312</v>
      </c>
      <c r="D102" s="23" t="s">
        <v>30</v>
      </c>
      <c r="E102" s="17">
        <v>262758</v>
      </c>
      <c r="F102" s="17">
        <v>105529.58</v>
      </c>
      <c r="G102" s="18">
        <v>2.4900000000000002</v>
      </c>
      <c r="I102" s="17">
        <v>25000</v>
      </c>
      <c r="J102" s="17">
        <f t="shared" si="5"/>
        <v>6250</v>
      </c>
      <c r="K102" s="17">
        <f t="shared" si="6"/>
        <v>31250</v>
      </c>
      <c r="L102" s="17">
        <v>1200000</v>
      </c>
      <c r="M102" s="17">
        <f t="shared" si="7"/>
        <v>300000</v>
      </c>
      <c r="N102" s="17">
        <f t="shared" si="9"/>
        <v>1500000</v>
      </c>
    </row>
    <row r="103" spans="1:14" x14ac:dyDescent="0.2">
      <c r="A103" s="5">
        <v>3397</v>
      </c>
      <c r="B103" s="27" t="s">
        <v>264</v>
      </c>
      <c r="C103" s="5" t="s">
        <v>312</v>
      </c>
      <c r="D103" s="23" t="s">
        <v>30</v>
      </c>
      <c r="E103" s="17">
        <v>285101</v>
      </c>
      <c r="F103" s="17">
        <v>114502.8</v>
      </c>
      <c r="G103" s="18">
        <v>2.4900000000000002</v>
      </c>
      <c r="I103" s="17">
        <v>25000</v>
      </c>
      <c r="J103" s="17">
        <f t="shared" si="5"/>
        <v>6250</v>
      </c>
      <c r="K103" s="17">
        <f t="shared" si="6"/>
        <v>31250</v>
      </c>
      <c r="L103" s="17">
        <v>1200000</v>
      </c>
      <c r="M103" s="17">
        <f t="shared" si="7"/>
        <v>300000</v>
      </c>
      <c r="N103" s="17">
        <f t="shared" si="9"/>
        <v>1500000</v>
      </c>
    </row>
    <row r="104" spans="1:14" x14ac:dyDescent="0.2">
      <c r="A104" s="5">
        <v>3440</v>
      </c>
      <c r="B104" s="27" t="s">
        <v>227</v>
      </c>
      <c r="C104" s="5" t="s">
        <v>312</v>
      </c>
      <c r="D104" s="23" t="s">
        <v>30</v>
      </c>
      <c r="E104" s="17">
        <v>306239</v>
      </c>
      <c r="F104" s="17">
        <v>122992.45</v>
      </c>
      <c r="G104" s="18">
        <v>2.4900000000000002</v>
      </c>
      <c r="I104" s="17">
        <v>25000</v>
      </c>
      <c r="J104" s="17">
        <f t="shared" si="5"/>
        <v>6250</v>
      </c>
      <c r="K104" s="17">
        <f t="shared" si="6"/>
        <v>31250</v>
      </c>
      <c r="L104" s="17">
        <v>1200000</v>
      </c>
      <c r="M104" s="17">
        <f t="shared" si="7"/>
        <v>300000</v>
      </c>
      <c r="N104" s="17">
        <f t="shared" si="9"/>
        <v>1500000</v>
      </c>
    </row>
    <row r="105" spans="1:14" x14ac:dyDescent="0.2">
      <c r="A105" s="5">
        <v>3405</v>
      </c>
      <c r="B105" s="27" t="s">
        <v>150</v>
      </c>
      <c r="C105" s="5" t="s">
        <v>312</v>
      </c>
      <c r="D105" s="23" t="s">
        <v>30</v>
      </c>
      <c r="E105" s="17">
        <v>327420</v>
      </c>
      <c r="F105" s="17">
        <v>131499.32999999999</v>
      </c>
      <c r="G105" s="18">
        <v>2.4900000000000002</v>
      </c>
      <c r="I105" s="17">
        <v>25000</v>
      </c>
      <c r="J105" s="17">
        <f t="shared" si="5"/>
        <v>6250</v>
      </c>
      <c r="K105" s="17">
        <f t="shared" si="6"/>
        <v>31250</v>
      </c>
      <c r="L105" s="17">
        <v>1200000</v>
      </c>
      <c r="M105" s="17">
        <f t="shared" si="7"/>
        <v>300000</v>
      </c>
      <c r="N105" s="17">
        <f t="shared" si="9"/>
        <v>1500000</v>
      </c>
    </row>
    <row r="106" spans="1:14" x14ac:dyDescent="0.2">
      <c r="A106" s="5">
        <v>4348</v>
      </c>
      <c r="B106" s="27" t="s">
        <v>188</v>
      </c>
      <c r="C106" s="5" t="s">
        <v>312</v>
      </c>
      <c r="D106" s="23" t="s">
        <v>30</v>
      </c>
      <c r="E106" s="17">
        <v>376261</v>
      </c>
      <c r="F106" s="17">
        <v>151114.76</v>
      </c>
      <c r="G106" s="18">
        <v>2.4900000000000002</v>
      </c>
      <c r="I106" s="17">
        <v>25000</v>
      </c>
      <c r="J106" s="17">
        <f t="shared" si="5"/>
        <v>6250</v>
      </c>
      <c r="K106" s="17">
        <f t="shared" si="6"/>
        <v>31250</v>
      </c>
      <c r="L106" s="17">
        <v>1200000</v>
      </c>
      <c r="M106" s="17">
        <f t="shared" si="7"/>
        <v>300000</v>
      </c>
      <c r="N106" s="17">
        <f t="shared" si="9"/>
        <v>1500000</v>
      </c>
    </row>
    <row r="107" spans="1:14" x14ac:dyDescent="0.2">
      <c r="A107" s="5">
        <v>4354</v>
      </c>
      <c r="B107" s="27" t="s">
        <v>215</v>
      </c>
      <c r="C107" s="5" t="s">
        <v>312</v>
      </c>
      <c r="D107" s="23" t="s">
        <v>30</v>
      </c>
      <c r="E107" s="17">
        <v>389349</v>
      </c>
      <c r="F107" s="17">
        <v>156371.48000000001</v>
      </c>
      <c r="G107" s="18">
        <v>2.4900000000000002</v>
      </c>
      <c r="I107" s="17">
        <v>25000</v>
      </c>
      <c r="J107" s="17">
        <f t="shared" si="5"/>
        <v>6250</v>
      </c>
      <c r="K107" s="17">
        <f t="shared" si="6"/>
        <v>31250</v>
      </c>
      <c r="L107" s="17">
        <v>1200000</v>
      </c>
      <c r="M107" s="17">
        <f t="shared" si="7"/>
        <v>300000</v>
      </c>
      <c r="N107" s="17">
        <f t="shared" si="9"/>
        <v>1500000</v>
      </c>
    </row>
    <row r="108" spans="1:14" x14ac:dyDescent="0.2">
      <c r="A108" s="5">
        <v>4452</v>
      </c>
      <c r="B108" s="27" t="s">
        <v>256</v>
      </c>
      <c r="C108" s="5" t="s">
        <v>312</v>
      </c>
      <c r="D108" s="23" t="s">
        <v>30</v>
      </c>
      <c r="E108" s="17">
        <v>393569</v>
      </c>
      <c r="F108" s="17">
        <v>158066.57999999999</v>
      </c>
      <c r="G108" s="18">
        <v>2.4900000000000002</v>
      </c>
      <c r="I108" s="17">
        <v>25000</v>
      </c>
      <c r="J108" s="17">
        <f t="shared" si="5"/>
        <v>6250</v>
      </c>
      <c r="K108" s="17">
        <f t="shared" si="6"/>
        <v>31250</v>
      </c>
      <c r="L108" s="17">
        <v>1200000</v>
      </c>
      <c r="M108" s="17">
        <f t="shared" si="7"/>
        <v>300000</v>
      </c>
      <c r="N108" s="17">
        <f t="shared" si="9"/>
        <v>1500000</v>
      </c>
    </row>
    <row r="109" spans="1:14" x14ac:dyDescent="0.2">
      <c r="A109" s="5">
        <v>4464</v>
      </c>
      <c r="B109" s="27" t="s">
        <v>293</v>
      </c>
      <c r="C109" s="5" t="s">
        <v>312</v>
      </c>
      <c r="D109" s="23" t="s">
        <v>30</v>
      </c>
      <c r="E109" s="17">
        <v>402072</v>
      </c>
      <c r="F109" s="17">
        <v>161481.07999999999</v>
      </c>
      <c r="G109" s="18">
        <v>2.4900000000000002</v>
      </c>
      <c r="I109" s="17">
        <v>25000</v>
      </c>
      <c r="J109" s="17">
        <f t="shared" si="5"/>
        <v>6250</v>
      </c>
      <c r="K109" s="17">
        <f t="shared" si="6"/>
        <v>31250</v>
      </c>
      <c r="L109" s="17">
        <v>1200000</v>
      </c>
      <c r="M109" s="17">
        <f t="shared" si="7"/>
        <v>300000</v>
      </c>
      <c r="N109" s="17">
        <f t="shared" si="9"/>
        <v>1500000</v>
      </c>
    </row>
    <row r="110" spans="1:14" x14ac:dyDescent="0.2">
      <c r="A110" s="5">
        <v>3451</v>
      </c>
      <c r="B110" s="27" t="s">
        <v>112</v>
      </c>
      <c r="C110" s="5" t="s">
        <v>312</v>
      </c>
      <c r="D110" s="23" t="s">
        <v>30</v>
      </c>
      <c r="E110" s="17">
        <v>456458</v>
      </c>
      <c r="F110" s="17">
        <v>183324.06</v>
      </c>
      <c r="G110" s="18">
        <v>2.4900000000000002</v>
      </c>
      <c r="I110" s="17">
        <v>25000</v>
      </c>
      <c r="J110" s="17">
        <f t="shared" si="5"/>
        <v>6250</v>
      </c>
      <c r="K110" s="17">
        <f t="shared" si="6"/>
        <v>31250</v>
      </c>
      <c r="L110" s="17">
        <v>1200000</v>
      </c>
      <c r="M110" s="17">
        <f t="shared" si="7"/>
        <v>300000</v>
      </c>
      <c r="N110" s="17">
        <f t="shared" si="9"/>
        <v>1500000</v>
      </c>
    </row>
    <row r="111" spans="1:14" x14ac:dyDescent="0.2">
      <c r="A111" s="5">
        <v>4434</v>
      </c>
      <c r="B111" s="27" t="s">
        <v>186</v>
      </c>
      <c r="C111" s="5" t="s">
        <v>312</v>
      </c>
      <c r="D111" s="23" t="s">
        <v>30</v>
      </c>
      <c r="E111" s="17">
        <v>458968</v>
      </c>
      <c r="F111" s="17">
        <v>184331.98</v>
      </c>
      <c r="G111" s="18">
        <v>2.4900000000000002</v>
      </c>
      <c r="I111" s="17">
        <v>25000</v>
      </c>
      <c r="J111" s="17">
        <f t="shared" si="5"/>
        <v>6250</v>
      </c>
      <c r="K111" s="17">
        <f t="shared" si="6"/>
        <v>31250</v>
      </c>
      <c r="L111" s="17">
        <v>1200000</v>
      </c>
      <c r="M111" s="17">
        <f t="shared" si="7"/>
        <v>300000</v>
      </c>
      <c r="N111" s="17">
        <f t="shared" si="9"/>
        <v>1500000</v>
      </c>
    </row>
    <row r="112" spans="1:14" x14ac:dyDescent="0.2">
      <c r="A112" s="5">
        <v>4401</v>
      </c>
      <c r="B112" s="27" t="s">
        <v>108</v>
      </c>
      <c r="C112" s="5" t="s">
        <v>312</v>
      </c>
      <c r="D112" s="23" t="s">
        <v>30</v>
      </c>
      <c r="E112" s="17">
        <v>486421</v>
      </c>
      <c r="F112" s="17">
        <v>195357.52</v>
      </c>
      <c r="G112" s="18">
        <v>2.4900000000000002</v>
      </c>
      <c r="I112" s="17">
        <v>25000</v>
      </c>
      <c r="J112" s="17">
        <f t="shared" si="5"/>
        <v>6250</v>
      </c>
      <c r="K112" s="17">
        <f t="shared" si="6"/>
        <v>31250</v>
      </c>
      <c r="L112" s="17">
        <v>1200000</v>
      </c>
      <c r="M112" s="17">
        <f t="shared" si="7"/>
        <v>300000</v>
      </c>
      <c r="N112" s="17">
        <f t="shared" si="9"/>
        <v>1500000</v>
      </c>
    </row>
    <row r="113" spans="1:14" x14ac:dyDescent="0.2">
      <c r="A113" s="5">
        <v>4465</v>
      </c>
      <c r="B113" s="27" t="s">
        <v>294</v>
      </c>
      <c r="C113" s="5" t="s">
        <v>312</v>
      </c>
      <c r="D113" s="23" t="s">
        <v>30</v>
      </c>
      <c r="E113" s="17">
        <v>501840</v>
      </c>
      <c r="F113" s="17">
        <v>201550.35</v>
      </c>
      <c r="G113" s="18">
        <v>2.4900000000000002</v>
      </c>
      <c r="I113" s="17">
        <v>25000</v>
      </c>
      <c r="J113" s="17">
        <f t="shared" si="5"/>
        <v>6250</v>
      </c>
      <c r="K113" s="17">
        <f t="shared" si="6"/>
        <v>31250</v>
      </c>
      <c r="L113" s="17">
        <v>1200000</v>
      </c>
      <c r="M113" s="17">
        <f t="shared" si="7"/>
        <v>300000</v>
      </c>
      <c r="N113" s="17">
        <f t="shared" si="9"/>
        <v>1500000</v>
      </c>
    </row>
    <row r="114" spans="1:14" x14ac:dyDescent="0.2">
      <c r="A114" s="5">
        <v>4395</v>
      </c>
      <c r="B114" s="27" t="s">
        <v>252</v>
      </c>
      <c r="C114" s="5" t="s">
        <v>312</v>
      </c>
      <c r="D114" s="23" t="s">
        <v>30</v>
      </c>
      <c r="E114" s="17">
        <v>562853</v>
      </c>
      <c r="F114" s="17">
        <v>226055</v>
      </c>
      <c r="G114" s="18">
        <v>2.4900000000000002</v>
      </c>
      <c r="I114" s="17">
        <v>25000</v>
      </c>
      <c r="J114" s="17">
        <f t="shared" si="5"/>
        <v>6250</v>
      </c>
      <c r="K114" s="17">
        <f t="shared" si="6"/>
        <v>31250</v>
      </c>
      <c r="L114" s="17">
        <v>1200000</v>
      </c>
      <c r="M114" s="17">
        <f t="shared" si="7"/>
        <v>300000</v>
      </c>
      <c r="N114" s="17">
        <f t="shared" si="9"/>
        <v>1500000</v>
      </c>
    </row>
    <row r="115" spans="1:14" x14ac:dyDescent="0.2">
      <c r="A115" s="5">
        <v>4351</v>
      </c>
      <c r="B115" s="27" t="s">
        <v>269</v>
      </c>
      <c r="C115" s="5" t="s">
        <v>312</v>
      </c>
      <c r="D115" s="23" t="s">
        <v>30</v>
      </c>
      <c r="E115" s="17">
        <v>574813</v>
      </c>
      <c r="F115" s="17">
        <v>230858.3</v>
      </c>
      <c r="G115" s="18">
        <v>2.4900000000000002</v>
      </c>
      <c r="I115" s="17">
        <v>25000</v>
      </c>
      <c r="J115" s="17">
        <f t="shared" si="5"/>
        <v>6250</v>
      </c>
      <c r="K115" s="17">
        <f t="shared" si="6"/>
        <v>31250</v>
      </c>
      <c r="L115" s="17">
        <v>1200000</v>
      </c>
      <c r="M115" s="17">
        <f t="shared" si="7"/>
        <v>300000</v>
      </c>
      <c r="N115" s="17">
        <f t="shared" si="9"/>
        <v>1500000</v>
      </c>
    </row>
    <row r="116" spans="1:14" x14ac:dyDescent="0.2">
      <c r="A116" s="5">
        <v>4373</v>
      </c>
      <c r="B116" s="27" t="s">
        <v>248</v>
      </c>
      <c r="C116" s="5" t="s">
        <v>312</v>
      </c>
      <c r="D116" s="23" t="s">
        <v>30</v>
      </c>
      <c r="E116" s="17">
        <v>716869</v>
      </c>
      <c r="F116" s="17">
        <v>287910.84999999998</v>
      </c>
      <c r="G116" s="18">
        <v>2.4900000000000002</v>
      </c>
      <c r="I116" s="17">
        <v>25000</v>
      </c>
      <c r="J116" s="17">
        <f t="shared" si="5"/>
        <v>6250</v>
      </c>
      <c r="K116" s="17">
        <f t="shared" si="6"/>
        <v>31250</v>
      </c>
      <c r="L116" s="17">
        <v>1200000</v>
      </c>
      <c r="M116" s="17">
        <f t="shared" si="7"/>
        <v>300000</v>
      </c>
      <c r="N116" s="17">
        <f t="shared" si="9"/>
        <v>1500000</v>
      </c>
    </row>
    <row r="117" spans="1:14" x14ac:dyDescent="0.2">
      <c r="A117" s="5">
        <v>4109</v>
      </c>
      <c r="B117" s="27" t="s">
        <v>260</v>
      </c>
      <c r="C117" s="5" t="s">
        <v>312</v>
      </c>
      <c r="D117" s="23" t="s">
        <v>30</v>
      </c>
      <c r="E117" s="17">
        <v>767160</v>
      </c>
      <c r="F117" s="17">
        <v>308109.23</v>
      </c>
      <c r="G117" s="18">
        <v>2.4900000000000002</v>
      </c>
      <c r="I117" s="17">
        <v>25000</v>
      </c>
      <c r="J117" s="17">
        <f t="shared" si="5"/>
        <v>6250</v>
      </c>
      <c r="K117" s="17">
        <f t="shared" si="6"/>
        <v>31250</v>
      </c>
      <c r="L117" s="17">
        <v>1200000</v>
      </c>
      <c r="M117" s="17">
        <f t="shared" si="7"/>
        <v>300000</v>
      </c>
      <c r="N117" s="17">
        <f t="shared" si="9"/>
        <v>1500000</v>
      </c>
    </row>
    <row r="118" spans="1:14" x14ac:dyDescent="0.2">
      <c r="A118" s="5">
        <v>4444</v>
      </c>
      <c r="B118" s="27" t="s">
        <v>110</v>
      </c>
      <c r="C118" s="5" t="s">
        <v>312</v>
      </c>
      <c r="D118" s="23" t="s">
        <v>30</v>
      </c>
      <c r="E118" s="17">
        <v>774136</v>
      </c>
      <c r="F118" s="17">
        <v>310910.74</v>
      </c>
      <c r="G118" s="18">
        <v>2.4900000000000002</v>
      </c>
      <c r="I118" s="17">
        <v>25000</v>
      </c>
      <c r="J118" s="17">
        <f t="shared" si="5"/>
        <v>6250</v>
      </c>
      <c r="K118" s="17">
        <f t="shared" si="6"/>
        <v>31250</v>
      </c>
      <c r="L118" s="17">
        <v>1200000</v>
      </c>
      <c r="M118" s="17">
        <f t="shared" si="7"/>
        <v>300000</v>
      </c>
      <c r="N118" s="17">
        <f t="shared" si="9"/>
        <v>1500000</v>
      </c>
    </row>
    <row r="119" spans="1:14" x14ac:dyDescent="0.2">
      <c r="A119" s="5">
        <v>4352</v>
      </c>
      <c r="B119" s="27" t="s">
        <v>103</v>
      </c>
      <c r="C119" s="5" t="s">
        <v>312</v>
      </c>
      <c r="D119" s="23" t="s">
        <v>30</v>
      </c>
      <c r="E119" s="17">
        <v>781346</v>
      </c>
      <c r="F119" s="17">
        <v>313806.40000000002</v>
      </c>
      <c r="G119" s="18">
        <v>2.4900000000000002</v>
      </c>
      <c r="I119" s="17">
        <v>25000</v>
      </c>
      <c r="J119" s="17">
        <f t="shared" si="5"/>
        <v>6250</v>
      </c>
      <c r="K119" s="17">
        <f t="shared" si="6"/>
        <v>31250</v>
      </c>
      <c r="L119" s="17">
        <v>1200000</v>
      </c>
      <c r="M119" s="17">
        <f t="shared" si="7"/>
        <v>300000</v>
      </c>
      <c r="N119" s="17">
        <f t="shared" si="9"/>
        <v>1500000</v>
      </c>
    </row>
    <row r="120" spans="1:14" x14ac:dyDescent="0.2">
      <c r="A120" s="5">
        <v>4388</v>
      </c>
      <c r="B120" s="27" t="s">
        <v>281</v>
      </c>
      <c r="C120" s="5" t="s">
        <v>312</v>
      </c>
      <c r="D120" s="23" t="s">
        <v>30</v>
      </c>
      <c r="E120" s="17">
        <v>811052</v>
      </c>
      <c r="F120" s="17">
        <v>325736.99</v>
      </c>
      <c r="G120" s="18">
        <v>2.4900000000000002</v>
      </c>
      <c r="I120" s="17">
        <v>25000</v>
      </c>
      <c r="J120" s="17">
        <f t="shared" si="5"/>
        <v>6250</v>
      </c>
      <c r="K120" s="17">
        <f t="shared" si="6"/>
        <v>31250</v>
      </c>
      <c r="L120" s="17">
        <v>1200000</v>
      </c>
      <c r="M120" s="17">
        <f t="shared" si="7"/>
        <v>300000</v>
      </c>
      <c r="N120" s="17">
        <f t="shared" si="9"/>
        <v>1500000</v>
      </c>
    </row>
    <row r="121" spans="1:14" x14ac:dyDescent="0.2">
      <c r="A121" s="5">
        <v>3016</v>
      </c>
      <c r="B121" s="27" t="s">
        <v>113</v>
      </c>
      <c r="C121" s="5" t="s">
        <v>312</v>
      </c>
      <c r="D121" s="23" t="s">
        <v>30</v>
      </c>
      <c r="E121" s="17">
        <v>838721</v>
      </c>
      <c r="F121" s="17">
        <v>336849.68</v>
      </c>
      <c r="G121" s="18">
        <v>2.4900000000000002</v>
      </c>
      <c r="I121" s="17">
        <v>25000</v>
      </c>
      <c r="J121" s="17">
        <f t="shared" si="5"/>
        <v>6250</v>
      </c>
      <c r="K121" s="17">
        <f t="shared" si="6"/>
        <v>31250</v>
      </c>
      <c r="L121" s="17">
        <v>1200000</v>
      </c>
      <c r="M121" s="17">
        <f t="shared" si="7"/>
        <v>300000</v>
      </c>
      <c r="N121" s="17">
        <f t="shared" si="9"/>
        <v>1500000</v>
      </c>
    </row>
    <row r="122" spans="1:14" x14ac:dyDescent="0.2">
      <c r="A122" s="5">
        <v>4432</v>
      </c>
      <c r="B122" s="27" t="s">
        <v>237</v>
      </c>
      <c r="C122" s="5" t="s">
        <v>312</v>
      </c>
      <c r="D122" s="23" t="s">
        <v>30</v>
      </c>
      <c r="E122" s="17">
        <v>862270</v>
      </c>
      <c r="F122" s="17">
        <v>346307.36</v>
      </c>
      <c r="G122" s="18">
        <v>2.4900000000000002</v>
      </c>
      <c r="I122" s="17">
        <v>25000</v>
      </c>
      <c r="J122" s="17">
        <f t="shared" si="5"/>
        <v>6250</v>
      </c>
      <c r="K122" s="17">
        <f t="shared" si="6"/>
        <v>31250</v>
      </c>
      <c r="L122" s="17">
        <v>1200000</v>
      </c>
      <c r="M122" s="17">
        <f t="shared" si="7"/>
        <v>300000</v>
      </c>
      <c r="N122" s="17">
        <f t="shared" si="9"/>
        <v>1500000</v>
      </c>
    </row>
    <row r="123" spans="1:14" x14ac:dyDescent="0.2">
      <c r="A123" s="5">
        <v>4408</v>
      </c>
      <c r="B123" s="27" t="s">
        <v>202</v>
      </c>
      <c r="C123" s="5" t="s">
        <v>312</v>
      </c>
      <c r="D123" s="23" t="s">
        <v>30</v>
      </c>
      <c r="E123" s="17">
        <v>875304</v>
      </c>
      <c r="F123" s="17">
        <v>351542.17</v>
      </c>
      <c r="G123" s="18">
        <v>2.4900000000000002</v>
      </c>
      <c r="I123" s="17">
        <v>25000</v>
      </c>
      <c r="J123" s="17">
        <f t="shared" si="5"/>
        <v>6250</v>
      </c>
      <c r="K123" s="17">
        <f t="shared" si="6"/>
        <v>31250</v>
      </c>
      <c r="L123" s="17">
        <v>1200000</v>
      </c>
      <c r="M123" s="17">
        <f t="shared" si="7"/>
        <v>300000</v>
      </c>
      <c r="N123" s="17">
        <f t="shared" si="9"/>
        <v>1500000</v>
      </c>
    </row>
    <row r="124" spans="1:14" x14ac:dyDescent="0.2">
      <c r="A124" s="5">
        <v>4468</v>
      </c>
      <c r="B124" s="27" t="s">
        <v>301</v>
      </c>
      <c r="C124" s="5" t="s">
        <v>312</v>
      </c>
      <c r="D124" s="23" t="s">
        <v>30</v>
      </c>
      <c r="E124" s="17">
        <v>909681</v>
      </c>
      <c r="F124" s="17">
        <v>365348.43</v>
      </c>
      <c r="G124" s="18">
        <v>2.4900000000000002</v>
      </c>
      <c r="I124" s="17">
        <v>25000</v>
      </c>
      <c r="J124" s="17">
        <f t="shared" si="5"/>
        <v>6250</v>
      </c>
      <c r="K124" s="17">
        <f t="shared" si="6"/>
        <v>31250</v>
      </c>
      <c r="L124" s="17">
        <v>1200000</v>
      </c>
      <c r="M124" s="17">
        <f t="shared" si="7"/>
        <v>300000</v>
      </c>
      <c r="N124" s="17">
        <f t="shared" si="9"/>
        <v>1500000</v>
      </c>
    </row>
    <row r="125" spans="1:14" x14ac:dyDescent="0.2">
      <c r="A125" s="5">
        <v>4386</v>
      </c>
      <c r="B125" s="27" t="s">
        <v>206</v>
      </c>
      <c r="C125" s="5" t="s">
        <v>312</v>
      </c>
      <c r="D125" s="23" t="s">
        <v>30</v>
      </c>
      <c r="E125" s="17">
        <v>935693</v>
      </c>
      <c r="F125" s="17">
        <v>375795.55</v>
      </c>
      <c r="G125" s="18">
        <v>2.4900000000000002</v>
      </c>
      <c r="I125" s="17">
        <v>25000</v>
      </c>
      <c r="J125" s="17">
        <f t="shared" si="5"/>
        <v>6250</v>
      </c>
      <c r="K125" s="17">
        <f t="shared" si="6"/>
        <v>31250</v>
      </c>
      <c r="L125" s="17">
        <v>1200000</v>
      </c>
      <c r="M125" s="17">
        <f t="shared" si="7"/>
        <v>300000</v>
      </c>
      <c r="N125" s="17">
        <f t="shared" si="9"/>
        <v>1500000</v>
      </c>
    </row>
    <row r="126" spans="1:14" x14ac:dyDescent="0.2">
      <c r="A126" s="5">
        <v>4370</v>
      </c>
      <c r="B126" s="27" t="s">
        <v>164</v>
      </c>
      <c r="C126" s="5" t="s">
        <v>312</v>
      </c>
      <c r="D126" s="23" t="s">
        <v>30</v>
      </c>
      <c r="E126" s="17">
        <v>953868</v>
      </c>
      <c r="F126" s="17">
        <v>383095.22</v>
      </c>
      <c r="G126" s="18">
        <v>2.4900000000000002</v>
      </c>
      <c r="I126" s="17">
        <v>25000</v>
      </c>
      <c r="J126" s="17">
        <f t="shared" si="5"/>
        <v>6250</v>
      </c>
      <c r="K126" s="17">
        <f t="shared" si="6"/>
        <v>31250</v>
      </c>
      <c r="L126" s="17">
        <v>1200000</v>
      </c>
      <c r="M126" s="17">
        <f t="shared" si="7"/>
        <v>300000</v>
      </c>
      <c r="N126" s="17">
        <f t="shared" si="9"/>
        <v>1500000</v>
      </c>
    </row>
    <row r="127" spans="1:14" x14ac:dyDescent="0.2">
      <c r="A127" s="5">
        <v>3944</v>
      </c>
      <c r="B127" s="27" t="s">
        <v>274</v>
      </c>
      <c r="C127" s="5" t="s">
        <v>312</v>
      </c>
      <c r="D127" s="23" t="s">
        <v>30</v>
      </c>
      <c r="E127" s="17">
        <v>999951</v>
      </c>
      <c r="F127" s="17">
        <v>401603.4</v>
      </c>
      <c r="G127" s="18">
        <v>2.4900000000000002</v>
      </c>
      <c r="I127" s="17">
        <v>25000</v>
      </c>
      <c r="J127" s="17">
        <f t="shared" si="5"/>
        <v>6250</v>
      </c>
      <c r="K127" s="17">
        <f t="shared" si="6"/>
        <v>31250</v>
      </c>
      <c r="L127" s="17">
        <v>1200000</v>
      </c>
      <c r="M127" s="17">
        <f t="shared" si="7"/>
        <v>300000</v>
      </c>
      <c r="N127" s="17">
        <f t="shared" si="9"/>
        <v>1500000</v>
      </c>
    </row>
    <row r="128" spans="1:14" x14ac:dyDescent="0.2">
      <c r="A128" s="5">
        <v>4277</v>
      </c>
      <c r="B128" s="27" t="s">
        <v>197</v>
      </c>
      <c r="C128" s="5" t="s">
        <v>312</v>
      </c>
      <c r="D128" s="23" t="s">
        <v>30</v>
      </c>
      <c r="E128" s="17">
        <v>1003020</v>
      </c>
      <c r="F128" s="17">
        <v>402835.53</v>
      </c>
      <c r="G128" s="18">
        <v>2.4900000000000002</v>
      </c>
      <c r="I128" s="17">
        <v>25000</v>
      </c>
      <c r="J128" s="17">
        <f t="shared" si="5"/>
        <v>6250</v>
      </c>
      <c r="K128" s="17">
        <f t="shared" si="6"/>
        <v>31250</v>
      </c>
      <c r="L128" s="17">
        <v>1200000</v>
      </c>
      <c r="M128" s="17">
        <f t="shared" si="7"/>
        <v>300000</v>
      </c>
      <c r="N128" s="17">
        <f t="shared" si="9"/>
        <v>1500000</v>
      </c>
    </row>
    <row r="129" spans="1:14" x14ac:dyDescent="0.2">
      <c r="A129" s="5">
        <v>3394</v>
      </c>
      <c r="B129" s="27" t="s">
        <v>132</v>
      </c>
      <c r="C129" s="5" t="s">
        <v>312</v>
      </c>
      <c r="D129" s="23" t="s">
        <v>30</v>
      </c>
      <c r="E129" s="17">
        <v>1006380</v>
      </c>
      <c r="F129" s="17">
        <v>404185.14</v>
      </c>
      <c r="G129" s="18">
        <v>2.4900000000000002</v>
      </c>
      <c r="I129" s="17">
        <v>25000</v>
      </c>
      <c r="J129" s="17">
        <f t="shared" si="5"/>
        <v>6250</v>
      </c>
      <c r="K129" s="17">
        <f t="shared" si="6"/>
        <v>31250</v>
      </c>
      <c r="L129" s="17">
        <v>1200000</v>
      </c>
      <c r="M129" s="17">
        <f t="shared" si="7"/>
        <v>300000</v>
      </c>
      <c r="N129" s="17">
        <f t="shared" si="9"/>
        <v>1500000</v>
      </c>
    </row>
    <row r="130" spans="1:14" x14ac:dyDescent="0.2">
      <c r="A130" s="5">
        <v>3376</v>
      </c>
      <c r="B130" s="27" t="s">
        <v>187</v>
      </c>
      <c r="C130" s="5" t="s">
        <v>312</v>
      </c>
      <c r="D130" s="23" t="s">
        <v>30</v>
      </c>
      <c r="E130" s="17">
        <v>1012431</v>
      </c>
      <c r="F130" s="17">
        <v>406615.42</v>
      </c>
      <c r="G130" s="18">
        <v>2.4900000000000002</v>
      </c>
      <c r="I130" s="17">
        <v>25000</v>
      </c>
      <c r="J130" s="17">
        <f t="shared" si="5"/>
        <v>6250</v>
      </c>
      <c r="K130" s="17">
        <f t="shared" si="6"/>
        <v>31250</v>
      </c>
      <c r="L130" s="17">
        <v>1200000</v>
      </c>
      <c r="M130" s="17">
        <f t="shared" si="7"/>
        <v>300000</v>
      </c>
      <c r="N130" s="17">
        <f t="shared" si="9"/>
        <v>1500000</v>
      </c>
    </row>
    <row r="131" spans="1:14" x14ac:dyDescent="0.2">
      <c r="A131" s="5">
        <v>4451</v>
      </c>
      <c r="B131" s="27" t="s">
        <v>240</v>
      </c>
      <c r="C131" s="5" t="s">
        <v>312</v>
      </c>
      <c r="D131" s="23" t="s">
        <v>30</v>
      </c>
      <c r="E131" s="17">
        <v>1033256</v>
      </c>
      <c r="F131" s="17">
        <v>414978.98</v>
      </c>
      <c r="G131" s="18">
        <v>2.4900000000000002</v>
      </c>
      <c r="I131" s="17">
        <v>25000</v>
      </c>
      <c r="J131" s="17">
        <f t="shared" si="5"/>
        <v>6250</v>
      </c>
      <c r="K131" s="17">
        <f t="shared" si="6"/>
        <v>31250</v>
      </c>
      <c r="L131" s="17">
        <v>1200000</v>
      </c>
      <c r="M131" s="17">
        <f t="shared" si="7"/>
        <v>300000</v>
      </c>
      <c r="N131" s="17">
        <f t="shared" si="9"/>
        <v>1500000</v>
      </c>
    </row>
    <row r="132" spans="1:14" x14ac:dyDescent="0.2">
      <c r="A132" s="5">
        <v>4440</v>
      </c>
      <c r="B132" s="27" t="s">
        <v>247</v>
      </c>
      <c r="C132" s="5" t="s">
        <v>312</v>
      </c>
      <c r="D132" s="23" t="s">
        <v>30</v>
      </c>
      <c r="E132" s="17">
        <v>1067471</v>
      </c>
      <c r="F132" s="17">
        <v>428720.82</v>
      </c>
      <c r="G132" s="18">
        <v>2.4900000000000002</v>
      </c>
      <c r="I132" s="17">
        <v>25000</v>
      </c>
      <c r="J132" s="17">
        <f t="shared" ref="J132:J195" si="10">0.25*I132</f>
        <v>6250</v>
      </c>
      <c r="K132" s="17">
        <f t="shared" ref="K132:K195" si="11">SUM(I132+J132)</f>
        <v>31250</v>
      </c>
      <c r="L132" s="17">
        <v>1200000</v>
      </c>
      <c r="M132" s="17">
        <f t="shared" ref="M132:M195" si="12">IF((0.05*E132)&lt;300000,300000,(0.05*E132))</f>
        <v>300000</v>
      </c>
      <c r="N132" s="17">
        <f t="shared" ref="N132:N163" si="13">(L132+M132)</f>
        <v>1500000</v>
      </c>
    </row>
    <row r="133" spans="1:14" x14ac:dyDescent="0.2">
      <c r="A133" s="5">
        <v>4463</v>
      </c>
      <c r="B133" s="27" t="s">
        <v>292</v>
      </c>
      <c r="C133" s="5" t="s">
        <v>312</v>
      </c>
      <c r="D133" s="23" t="s">
        <v>30</v>
      </c>
      <c r="E133" s="17">
        <v>1107377</v>
      </c>
      <c r="F133" s="17">
        <v>444747.91</v>
      </c>
      <c r="G133" s="18">
        <v>2.4900000000000002</v>
      </c>
      <c r="I133" s="17">
        <v>25000</v>
      </c>
      <c r="J133" s="17">
        <f t="shared" si="10"/>
        <v>6250</v>
      </c>
      <c r="K133" s="17">
        <f t="shared" si="11"/>
        <v>31250</v>
      </c>
      <c r="L133" s="17">
        <v>1200000</v>
      </c>
      <c r="M133" s="17">
        <f t="shared" si="12"/>
        <v>300000</v>
      </c>
      <c r="N133" s="17">
        <f t="shared" si="13"/>
        <v>1500000</v>
      </c>
    </row>
    <row r="134" spans="1:14" x14ac:dyDescent="0.2">
      <c r="A134" s="5">
        <v>3372</v>
      </c>
      <c r="B134" s="27" t="s">
        <v>199</v>
      </c>
      <c r="C134" s="5" t="s">
        <v>312</v>
      </c>
      <c r="D134" s="23" t="s">
        <v>30</v>
      </c>
      <c r="E134" s="17">
        <v>1142435</v>
      </c>
      <c r="F134" s="17">
        <v>458828.27</v>
      </c>
      <c r="G134" s="18">
        <v>2.4900000000000002</v>
      </c>
      <c r="I134" s="17">
        <v>25000</v>
      </c>
      <c r="J134" s="17">
        <f t="shared" si="10"/>
        <v>6250</v>
      </c>
      <c r="K134" s="17">
        <f t="shared" si="11"/>
        <v>31250</v>
      </c>
      <c r="L134" s="17">
        <v>1200000</v>
      </c>
      <c r="M134" s="17">
        <f t="shared" si="12"/>
        <v>300000</v>
      </c>
      <c r="N134" s="17">
        <f t="shared" si="13"/>
        <v>1500000</v>
      </c>
    </row>
    <row r="135" spans="1:14" x14ac:dyDescent="0.2">
      <c r="A135" s="5">
        <v>4380</v>
      </c>
      <c r="B135" s="27" t="s">
        <v>266</v>
      </c>
      <c r="C135" s="5" t="s">
        <v>312</v>
      </c>
      <c r="D135" s="23" t="s">
        <v>30</v>
      </c>
      <c r="E135" s="17">
        <v>1212253</v>
      </c>
      <c r="F135" s="17">
        <v>486868.4</v>
      </c>
      <c r="G135" s="18">
        <v>2.4900000000000002</v>
      </c>
      <c r="I135" s="17">
        <v>25000</v>
      </c>
      <c r="J135" s="17">
        <f t="shared" si="10"/>
        <v>6250</v>
      </c>
      <c r="K135" s="17">
        <f t="shared" si="11"/>
        <v>31250</v>
      </c>
      <c r="L135" s="17">
        <v>1200000</v>
      </c>
      <c r="M135" s="17">
        <f t="shared" si="12"/>
        <v>300000</v>
      </c>
      <c r="N135" s="17">
        <f t="shared" si="13"/>
        <v>1500000</v>
      </c>
    </row>
    <row r="136" spans="1:14" x14ac:dyDescent="0.2">
      <c r="A136" s="5">
        <v>4419</v>
      </c>
      <c r="B136" s="27" t="s">
        <v>254</v>
      </c>
      <c r="C136" s="5" t="s">
        <v>312</v>
      </c>
      <c r="D136" s="23" t="s">
        <v>30</v>
      </c>
      <c r="E136" s="17">
        <v>1239242</v>
      </c>
      <c r="F136" s="17">
        <v>497707.96</v>
      </c>
      <c r="G136" s="18">
        <v>2.4900000000000002</v>
      </c>
      <c r="I136" s="17">
        <v>25000</v>
      </c>
      <c r="J136" s="17">
        <f t="shared" si="10"/>
        <v>6250</v>
      </c>
      <c r="K136" s="17">
        <f t="shared" si="11"/>
        <v>31250</v>
      </c>
      <c r="L136" s="17">
        <v>1200000</v>
      </c>
      <c r="M136" s="17">
        <f t="shared" si="12"/>
        <v>300000</v>
      </c>
      <c r="N136" s="17">
        <f t="shared" si="13"/>
        <v>1500000</v>
      </c>
    </row>
    <row r="137" spans="1:14" x14ac:dyDescent="0.2">
      <c r="A137" s="5">
        <v>4435</v>
      </c>
      <c r="B137" s="27" t="s">
        <v>263</v>
      </c>
      <c r="C137" s="5" t="s">
        <v>312</v>
      </c>
      <c r="D137" s="23" t="s">
        <v>30</v>
      </c>
      <c r="E137" s="17">
        <v>1288096</v>
      </c>
      <c r="F137" s="17">
        <v>517328.6</v>
      </c>
      <c r="G137" s="18">
        <v>2.4900000000000002</v>
      </c>
      <c r="I137" s="17">
        <v>25000</v>
      </c>
      <c r="J137" s="17">
        <f t="shared" si="10"/>
        <v>6250</v>
      </c>
      <c r="K137" s="17">
        <f t="shared" si="11"/>
        <v>31250</v>
      </c>
      <c r="L137" s="17">
        <v>1200000</v>
      </c>
      <c r="M137" s="17">
        <f t="shared" si="12"/>
        <v>300000</v>
      </c>
      <c r="N137" s="17">
        <f t="shared" si="13"/>
        <v>1500000</v>
      </c>
    </row>
    <row r="138" spans="1:14" x14ac:dyDescent="0.2">
      <c r="A138" s="5">
        <v>3696</v>
      </c>
      <c r="B138" s="27" t="s">
        <v>100</v>
      </c>
      <c r="C138" s="5" t="s">
        <v>312</v>
      </c>
      <c r="D138" s="23" t="s">
        <v>30</v>
      </c>
      <c r="E138" s="17">
        <v>1301073</v>
      </c>
      <c r="F138" s="17">
        <v>522540.99</v>
      </c>
      <c r="G138" s="18">
        <v>2.4900000000000002</v>
      </c>
      <c r="I138" s="17">
        <v>25000</v>
      </c>
      <c r="J138" s="17">
        <f t="shared" si="10"/>
        <v>6250</v>
      </c>
      <c r="K138" s="17">
        <f t="shared" si="11"/>
        <v>31250</v>
      </c>
      <c r="L138" s="17">
        <v>1200000</v>
      </c>
      <c r="M138" s="17">
        <f t="shared" si="12"/>
        <v>300000</v>
      </c>
      <c r="N138" s="17">
        <f t="shared" si="13"/>
        <v>1500000</v>
      </c>
    </row>
    <row r="139" spans="1:14" x14ac:dyDescent="0.2">
      <c r="A139" s="5">
        <v>3407</v>
      </c>
      <c r="B139" s="27" t="s">
        <v>133</v>
      </c>
      <c r="C139" s="5" t="s">
        <v>312</v>
      </c>
      <c r="D139" s="23" t="s">
        <v>30</v>
      </c>
      <c r="E139" s="17">
        <v>1340231</v>
      </c>
      <c r="F139" s="17">
        <v>538267.59</v>
      </c>
      <c r="G139" s="18">
        <v>2.4900000000000002</v>
      </c>
      <c r="I139" s="17">
        <v>25000</v>
      </c>
      <c r="J139" s="17">
        <f t="shared" si="10"/>
        <v>6250</v>
      </c>
      <c r="K139" s="17">
        <f t="shared" si="11"/>
        <v>31250</v>
      </c>
      <c r="L139" s="17">
        <v>1200000</v>
      </c>
      <c r="M139" s="17">
        <f t="shared" si="12"/>
        <v>300000</v>
      </c>
      <c r="N139" s="17">
        <f t="shared" si="13"/>
        <v>1500000</v>
      </c>
    </row>
    <row r="140" spans="1:14" x14ac:dyDescent="0.2">
      <c r="A140" s="5">
        <v>4219</v>
      </c>
      <c r="B140" s="27" t="s">
        <v>156</v>
      </c>
      <c r="C140" s="5" t="s">
        <v>312</v>
      </c>
      <c r="D140" s="23" t="s">
        <v>30</v>
      </c>
      <c r="E140" s="17">
        <v>1348569</v>
      </c>
      <c r="F140" s="17">
        <v>541616.06000000006</v>
      </c>
      <c r="G140" s="18">
        <v>2.4900000000000002</v>
      </c>
      <c r="I140" s="17">
        <v>25000</v>
      </c>
      <c r="J140" s="17">
        <f t="shared" si="10"/>
        <v>6250</v>
      </c>
      <c r="K140" s="17">
        <f t="shared" si="11"/>
        <v>31250</v>
      </c>
      <c r="L140" s="17">
        <v>1200000</v>
      </c>
      <c r="M140" s="17">
        <f t="shared" si="12"/>
        <v>300000</v>
      </c>
      <c r="N140" s="17">
        <f t="shared" si="13"/>
        <v>1500000</v>
      </c>
    </row>
    <row r="141" spans="1:14" x14ac:dyDescent="0.2">
      <c r="A141" s="5">
        <v>3375</v>
      </c>
      <c r="B141" s="27" t="s">
        <v>139</v>
      </c>
      <c r="C141" s="5" t="s">
        <v>312</v>
      </c>
      <c r="D141" s="23" t="s">
        <v>30</v>
      </c>
      <c r="E141" s="17">
        <v>1353637</v>
      </c>
      <c r="F141" s="17">
        <v>543651.79</v>
      </c>
      <c r="G141" s="18">
        <v>2.4900000000000002</v>
      </c>
      <c r="I141" s="17">
        <v>25000</v>
      </c>
      <c r="J141" s="17">
        <f t="shared" si="10"/>
        <v>6250</v>
      </c>
      <c r="K141" s="17">
        <f t="shared" si="11"/>
        <v>31250</v>
      </c>
      <c r="L141" s="17">
        <v>1200000</v>
      </c>
      <c r="M141" s="17">
        <f t="shared" si="12"/>
        <v>300000</v>
      </c>
      <c r="N141" s="17">
        <f t="shared" si="13"/>
        <v>1500000</v>
      </c>
    </row>
    <row r="142" spans="1:14" x14ac:dyDescent="0.2">
      <c r="A142" s="5">
        <v>4453</v>
      </c>
      <c r="B142" s="27" t="s">
        <v>283</v>
      </c>
      <c r="C142" s="5" t="s">
        <v>312</v>
      </c>
      <c r="D142" s="23" t="s">
        <v>30</v>
      </c>
      <c r="E142" s="17">
        <v>1354945</v>
      </c>
      <c r="F142" s="17">
        <v>544176.80000000005</v>
      </c>
      <c r="G142" s="18">
        <v>2.4900000000000002</v>
      </c>
      <c r="I142" s="17">
        <v>25000</v>
      </c>
      <c r="J142" s="17">
        <f t="shared" si="10"/>
        <v>6250</v>
      </c>
      <c r="K142" s="17">
        <f t="shared" si="11"/>
        <v>31250</v>
      </c>
      <c r="L142" s="17">
        <v>1200000</v>
      </c>
      <c r="M142" s="17">
        <f t="shared" si="12"/>
        <v>300000</v>
      </c>
      <c r="N142" s="17">
        <f t="shared" si="13"/>
        <v>1500000</v>
      </c>
    </row>
    <row r="143" spans="1:14" x14ac:dyDescent="0.2">
      <c r="A143" s="5">
        <v>4355</v>
      </c>
      <c r="B143" s="27" t="s">
        <v>270</v>
      </c>
      <c r="C143" s="5" t="s">
        <v>312</v>
      </c>
      <c r="D143" s="23" t="s">
        <v>30</v>
      </c>
      <c r="E143" s="17">
        <v>1376789</v>
      </c>
      <c r="F143" s="17">
        <v>552949.61</v>
      </c>
      <c r="G143" s="18">
        <v>2.4900000000000002</v>
      </c>
      <c r="I143" s="17">
        <v>25000</v>
      </c>
      <c r="J143" s="17">
        <f t="shared" si="10"/>
        <v>6250</v>
      </c>
      <c r="K143" s="17">
        <f t="shared" si="11"/>
        <v>31250</v>
      </c>
      <c r="L143" s="17">
        <v>1200000</v>
      </c>
      <c r="M143" s="17">
        <f t="shared" si="12"/>
        <v>300000</v>
      </c>
      <c r="N143" s="17">
        <f t="shared" si="13"/>
        <v>1500000</v>
      </c>
    </row>
    <row r="144" spans="1:14" x14ac:dyDescent="0.2">
      <c r="A144" s="5">
        <v>4226</v>
      </c>
      <c r="B144" s="27" t="s">
        <v>207</v>
      </c>
      <c r="C144" s="5" t="s">
        <v>312</v>
      </c>
      <c r="D144" s="23" t="s">
        <v>30</v>
      </c>
      <c r="E144" s="17">
        <v>1377681</v>
      </c>
      <c r="F144" s="17">
        <v>553308.21</v>
      </c>
      <c r="G144" s="18">
        <v>2.4900000000000002</v>
      </c>
      <c r="I144" s="17">
        <v>25000</v>
      </c>
      <c r="J144" s="17">
        <f t="shared" si="10"/>
        <v>6250</v>
      </c>
      <c r="K144" s="17">
        <f t="shared" si="11"/>
        <v>31250</v>
      </c>
      <c r="L144" s="17">
        <v>1200000</v>
      </c>
      <c r="M144" s="17">
        <f t="shared" si="12"/>
        <v>300000</v>
      </c>
      <c r="N144" s="17">
        <f t="shared" si="13"/>
        <v>1500000</v>
      </c>
    </row>
    <row r="145" spans="1:14" x14ac:dyDescent="0.2">
      <c r="A145" s="5">
        <v>4327</v>
      </c>
      <c r="B145" s="27" t="s">
        <v>171</v>
      </c>
      <c r="C145" s="5" t="s">
        <v>312</v>
      </c>
      <c r="D145" s="23" t="s">
        <v>30</v>
      </c>
      <c r="E145" s="17">
        <v>1400137</v>
      </c>
      <c r="F145" s="17">
        <v>562327.07999999996</v>
      </c>
      <c r="G145" s="18">
        <v>2.4900000000000002</v>
      </c>
      <c r="I145" s="17">
        <v>25000</v>
      </c>
      <c r="J145" s="17">
        <f t="shared" si="10"/>
        <v>6250</v>
      </c>
      <c r="K145" s="17">
        <f t="shared" si="11"/>
        <v>31250</v>
      </c>
      <c r="L145" s="17">
        <v>1200000</v>
      </c>
      <c r="M145" s="17">
        <f t="shared" si="12"/>
        <v>300000</v>
      </c>
      <c r="N145" s="17">
        <f t="shared" si="13"/>
        <v>1500000</v>
      </c>
    </row>
    <row r="146" spans="1:14" x14ac:dyDescent="0.2">
      <c r="A146" s="5">
        <v>4400</v>
      </c>
      <c r="B146" s="27" t="s">
        <v>224</v>
      </c>
      <c r="C146" s="5" t="s">
        <v>312</v>
      </c>
      <c r="D146" s="23" t="s">
        <v>30</v>
      </c>
      <c r="E146" s="17">
        <v>1402944</v>
      </c>
      <c r="F146" s="17">
        <v>563454.09</v>
      </c>
      <c r="G146" s="18">
        <v>2.4900000000000002</v>
      </c>
      <c r="I146" s="17">
        <v>25000</v>
      </c>
      <c r="J146" s="17">
        <f t="shared" si="10"/>
        <v>6250</v>
      </c>
      <c r="K146" s="17">
        <f t="shared" si="11"/>
        <v>31250</v>
      </c>
      <c r="L146" s="17">
        <v>1200000</v>
      </c>
      <c r="M146" s="17">
        <f t="shared" si="12"/>
        <v>300000</v>
      </c>
      <c r="N146" s="17">
        <f t="shared" si="13"/>
        <v>1500000</v>
      </c>
    </row>
    <row r="147" spans="1:14" x14ac:dyDescent="0.2">
      <c r="A147" s="5">
        <v>4396</v>
      </c>
      <c r="B147" s="27" t="s">
        <v>265</v>
      </c>
      <c r="C147" s="5" t="s">
        <v>312</v>
      </c>
      <c r="D147" s="23" t="s">
        <v>30</v>
      </c>
      <c r="E147" s="17">
        <v>1416583</v>
      </c>
      <c r="F147" s="17">
        <v>568932.29</v>
      </c>
      <c r="G147" s="18">
        <v>2.4900000000000002</v>
      </c>
      <c r="I147" s="17">
        <v>25000</v>
      </c>
      <c r="J147" s="17">
        <f t="shared" si="10"/>
        <v>6250</v>
      </c>
      <c r="K147" s="17">
        <f t="shared" si="11"/>
        <v>31250</v>
      </c>
      <c r="L147" s="17">
        <v>1200000</v>
      </c>
      <c r="M147" s="17">
        <f t="shared" si="12"/>
        <v>300000</v>
      </c>
      <c r="N147" s="17">
        <f t="shared" si="13"/>
        <v>1500000</v>
      </c>
    </row>
    <row r="148" spans="1:14" x14ac:dyDescent="0.2">
      <c r="A148" s="5">
        <v>4293</v>
      </c>
      <c r="B148" s="27" t="s">
        <v>180</v>
      </c>
      <c r="C148" s="5" t="s">
        <v>312</v>
      </c>
      <c r="D148" s="23" t="s">
        <v>30</v>
      </c>
      <c r="E148" s="17">
        <v>1423323</v>
      </c>
      <c r="F148" s="17">
        <v>571638.89</v>
      </c>
      <c r="G148" s="18">
        <v>2.4900000000000002</v>
      </c>
      <c r="I148" s="17">
        <v>25000</v>
      </c>
      <c r="J148" s="17">
        <f t="shared" si="10"/>
        <v>6250</v>
      </c>
      <c r="K148" s="17">
        <f t="shared" si="11"/>
        <v>31250</v>
      </c>
      <c r="L148" s="17">
        <v>1200000</v>
      </c>
      <c r="M148" s="17">
        <f t="shared" si="12"/>
        <v>300000</v>
      </c>
      <c r="N148" s="17">
        <f t="shared" si="13"/>
        <v>1500000</v>
      </c>
    </row>
    <row r="149" spans="1:14" x14ac:dyDescent="0.2">
      <c r="A149" s="5">
        <v>4407</v>
      </c>
      <c r="B149" s="27" t="s">
        <v>191</v>
      </c>
      <c r="C149" s="5" t="s">
        <v>312</v>
      </c>
      <c r="D149" s="23" t="s">
        <v>30</v>
      </c>
      <c r="E149" s="17">
        <v>1456435</v>
      </c>
      <c r="F149" s="17">
        <v>584937.56999999995</v>
      </c>
      <c r="G149" s="18">
        <v>2.4900000000000002</v>
      </c>
      <c r="I149" s="17">
        <v>25000</v>
      </c>
      <c r="J149" s="17">
        <f t="shared" si="10"/>
        <v>6250</v>
      </c>
      <c r="K149" s="17">
        <f t="shared" si="11"/>
        <v>31250</v>
      </c>
      <c r="L149" s="17">
        <v>1200000</v>
      </c>
      <c r="M149" s="17">
        <f t="shared" si="12"/>
        <v>300000</v>
      </c>
      <c r="N149" s="17">
        <f t="shared" si="13"/>
        <v>1500000</v>
      </c>
    </row>
    <row r="150" spans="1:14" x14ac:dyDescent="0.2">
      <c r="A150" s="5">
        <v>3008</v>
      </c>
      <c r="B150" s="27" t="s">
        <v>165</v>
      </c>
      <c r="C150" s="5" t="s">
        <v>312</v>
      </c>
      <c r="D150" s="23" t="s">
        <v>30</v>
      </c>
      <c r="E150" s="17">
        <v>1473190</v>
      </c>
      <c r="F150" s="17">
        <v>591666.56999999995</v>
      </c>
      <c r="G150" s="18">
        <v>2.4900000000000002</v>
      </c>
      <c r="I150" s="17">
        <v>25000</v>
      </c>
      <c r="J150" s="17">
        <f t="shared" si="10"/>
        <v>6250</v>
      </c>
      <c r="K150" s="17">
        <f t="shared" si="11"/>
        <v>31250</v>
      </c>
      <c r="L150" s="17">
        <v>1200000</v>
      </c>
      <c r="M150" s="17">
        <f t="shared" si="12"/>
        <v>300000</v>
      </c>
      <c r="N150" s="17">
        <f t="shared" si="13"/>
        <v>1500000</v>
      </c>
    </row>
    <row r="151" spans="1:14" x14ac:dyDescent="0.2">
      <c r="A151" s="5">
        <v>4462</v>
      </c>
      <c r="B151" s="27" t="s">
        <v>291</v>
      </c>
      <c r="C151" s="5" t="s">
        <v>312</v>
      </c>
      <c r="D151" s="23" t="s">
        <v>30</v>
      </c>
      <c r="E151" s="17">
        <v>1487249</v>
      </c>
      <c r="F151" s="17">
        <v>597313.25</v>
      </c>
      <c r="G151" s="18">
        <v>2.4900000000000002</v>
      </c>
      <c r="I151" s="17">
        <v>25000</v>
      </c>
      <c r="J151" s="17">
        <f t="shared" si="10"/>
        <v>6250</v>
      </c>
      <c r="K151" s="17">
        <f t="shared" si="11"/>
        <v>31250</v>
      </c>
      <c r="L151" s="17">
        <v>1200000</v>
      </c>
      <c r="M151" s="17">
        <f t="shared" si="12"/>
        <v>300000</v>
      </c>
      <c r="N151" s="17">
        <f t="shared" si="13"/>
        <v>1500000</v>
      </c>
    </row>
    <row r="152" spans="1:14" x14ac:dyDescent="0.2">
      <c r="A152" s="5">
        <v>4411</v>
      </c>
      <c r="B152" s="27" t="s">
        <v>251</v>
      </c>
      <c r="C152" s="5" t="s">
        <v>312</v>
      </c>
      <c r="D152" s="23" t="s">
        <v>30</v>
      </c>
      <c r="E152" s="17">
        <v>1601175</v>
      </c>
      <c r="F152" s="17">
        <v>643068.18999999994</v>
      </c>
      <c r="G152" s="18">
        <v>2.4900000000000002</v>
      </c>
      <c r="I152" s="17">
        <v>25000</v>
      </c>
      <c r="J152" s="17">
        <f t="shared" si="10"/>
        <v>6250</v>
      </c>
      <c r="K152" s="17">
        <f t="shared" si="11"/>
        <v>31250</v>
      </c>
      <c r="L152" s="17">
        <v>1200000</v>
      </c>
      <c r="M152" s="17">
        <f t="shared" si="12"/>
        <v>300000</v>
      </c>
      <c r="N152" s="17">
        <f t="shared" si="13"/>
        <v>1500000</v>
      </c>
    </row>
    <row r="153" spans="1:14" x14ac:dyDescent="0.2">
      <c r="A153" s="5">
        <v>4423</v>
      </c>
      <c r="B153" s="27" t="s">
        <v>198</v>
      </c>
      <c r="C153" s="5" t="s">
        <v>312</v>
      </c>
      <c r="D153" s="23" t="s">
        <v>30</v>
      </c>
      <c r="E153" s="17">
        <v>1603686</v>
      </c>
      <c r="F153" s="17">
        <v>644076.76</v>
      </c>
      <c r="G153" s="18">
        <v>2.4900000000000002</v>
      </c>
      <c r="I153" s="17">
        <v>25000</v>
      </c>
      <c r="J153" s="17">
        <f t="shared" si="10"/>
        <v>6250</v>
      </c>
      <c r="K153" s="17">
        <f t="shared" si="11"/>
        <v>31250</v>
      </c>
      <c r="L153" s="17">
        <v>1200000</v>
      </c>
      <c r="M153" s="17">
        <f t="shared" si="12"/>
        <v>300000</v>
      </c>
      <c r="N153" s="17">
        <f t="shared" si="13"/>
        <v>1500000</v>
      </c>
    </row>
    <row r="154" spans="1:14" x14ac:dyDescent="0.2">
      <c r="A154" s="5">
        <v>4392</v>
      </c>
      <c r="B154" s="27" t="s">
        <v>144</v>
      </c>
      <c r="C154" s="5" t="s">
        <v>312</v>
      </c>
      <c r="D154" s="23" t="s">
        <v>30</v>
      </c>
      <c r="E154" s="17">
        <v>1626123</v>
      </c>
      <c r="F154" s="17">
        <v>653087.86</v>
      </c>
      <c r="G154" s="18">
        <v>2.4900000000000002</v>
      </c>
      <c r="I154" s="17">
        <v>25000</v>
      </c>
      <c r="J154" s="17">
        <f t="shared" si="10"/>
        <v>6250</v>
      </c>
      <c r="K154" s="17">
        <f t="shared" si="11"/>
        <v>31250</v>
      </c>
      <c r="L154" s="17">
        <v>1200000</v>
      </c>
      <c r="M154" s="17">
        <f t="shared" si="12"/>
        <v>300000</v>
      </c>
      <c r="N154" s="17">
        <f t="shared" si="13"/>
        <v>1500000</v>
      </c>
    </row>
    <row r="155" spans="1:14" x14ac:dyDescent="0.2">
      <c r="A155" s="5">
        <v>4460</v>
      </c>
      <c r="B155" s="27" t="s">
        <v>288</v>
      </c>
      <c r="C155" s="5" t="s">
        <v>312</v>
      </c>
      <c r="D155" s="23" t="s">
        <v>30</v>
      </c>
      <c r="E155" s="17">
        <v>1661048</v>
      </c>
      <c r="F155" s="17">
        <v>667114.87</v>
      </c>
      <c r="G155" s="18">
        <v>2.4900000000000002</v>
      </c>
      <c r="I155" s="17">
        <v>25000</v>
      </c>
      <c r="J155" s="17">
        <f t="shared" si="10"/>
        <v>6250</v>
      </c>
      <c r="K155" s="17">
        <f t="shared" si="11"/>
        <v>31250</v>
      </c>
      <c r="L155" s="17">
        <v>1200000</v>
      </c>
      <c r="M155" s="17">
        <f t="shared" si="12"/>
        <v>300000</v>
      </c>
      <c r="N155" s="17">
        <f t="shared" si="13"/>
        <v>1500000</v>
      </c>
    </row>
    <row r="156" spans="1:14" x14ac:dyDescent="0.2">
      <c r="A156" s="5">
        <v>4375</v>
      </c>
      <c r="B156" s="27" t="s">
        <v>145</v>
      </c>
      <c r="C156" s="5" t="s">
        <v>312</v>
      </c>
      <c r="D156" s="23" t="s">
        <v>30</v>
      </c>
      <c r="E156" s="17">
        <v>1661268</v>
      </c>
      <c r="F156" s="17">
        <v>667203.01</v>
      </c>
      <c r="G156" s="18">
        <v>2.4900000000000002</v>
      </c>
      <c r="I156" s="17">
        <v>25000</v>
      </c>
      <c r="J156" s="17">
        <f t="shared" si="10"/>
        <v>6250</v>
      </c>
      <c r="K156" s="17">
        <f t="shared" si="11"/>
        <v>31250</v>
      </c>
      <c r="L156" s="17">
        <v>1200000</v>
      </c>
      <c r="M156" s="17">
        <f t="shared" si="12"/>
        <v>300000</v>
      </c>
      <c r="N156" s="17">
        <f t="shared" si="13"/>
        <v>1500000</v>
      </c>
    </row>
    <row r="157" spans="1:14" x14ac:dyDescent="0.2">
      <c r="A157" s="5">
        <v>4379</v>
      </c>
      <c r="B157" s="27" t="s">
        <v>253</v>
      </c>
      <c r="C157" s="5" t="s">
        <v>312</v>
      </c>
      <c r="D157" s="23" t="s">
        <v>30</v>
      </c>
      <c r="E157" s="17">
        <v>1666412</v>
      </c>
      <c r="F157" s="17">
        <v>669268.98</v>
      </c>
      <c r="G157" s="18">
        <v>2.4900000000000002</v>
      </c>
      <c r="I157" s="17">
        <v>25000</v>
      </c>
      <c r="J157" s="17">
        <f t="shared" si="10"/>
        <v>6250</v>
      </c>
      <c r="K157" s="17">
        <f t="shared" si="11"/>
        <v>31250</v>
      </c>
      <c r="L157" s="17">
        <v>1200000</v>
      </c>
      <c r="M157" s="17">
        <f t="shared" si="12"/>
        <v>300000</v>
      </c>
      <c r="N157" s="17">
        <f t="shared" si="13"/>
        <v>1500000</v>
      </c>
    </row>
    <row r="158" spans="1:14" x14ac:dyDescent="0.2">
      <c r="A158" s="5">
        <v>4433</v>
      </c>
      <c r="B158" s="27" t="s">
        <v>232</v>
      </c>
      <c r="C158" s="5" t="s">
        <v>312</v>
      </c>
      <c r="D158" s="23" t="s">
        <v>30</v>
      </c>
      <c r="E158" s="17">
        <v>1670530</v>
      </c>
      <c r="F158" s="17">
        <v>670922.93999999994</v>
      </c>
      <c r="G158" s="18">
        <v>2.4900000000000002</v>
      </c>
      <c r="I158" s="17">
        <v>25000</v>
      </c>
      <c r="J158" s="17">
        <f t="shared" si="10"/>
        <v>6250</v>
      </c>
      <c r="K158" s="17">
        <f t="shared" si="11"/>
        <v>31250</v>
      </c>
      <c r="L158" s="17">
        <v>1200000</v>
      </c>
      <c r="M158" s="17">
        <f t="shared" si="12"/>
        <v>300000</v>
      </c>
      <c r="N158" s="17">
        <f t="shared" si="13"/>
        <v>1500000</v>
      </c>
    </row>
    <row r="159" spans="1:14" x14ac:dyDescent="0.2">
      <c r="A159" s="5">
        <v>4436</v>
      </c>
      <c r="B159" s="27" t="s">
        <v>95</v>
      </c>
      <c r="C159" s="5" t="s">
        <v>312</v>
      </c>
      <c r="D159" s="23" t="s">
        <v>30</v>
      </c>
      <c r="E159" s="17">
        <v>1672653</v>
      </c>
      <c r="F159" s="17">
        <v>671775.47</v>
      </c>
      <c r="G159" s="18">
        <v>2.4900000000000002</v>
      </c>
      <c r="I159" s="17">
        <v>25000</v>
      </c>
      <c r="J159" s="17">
        <f t="shared" si="10"/>
        <v>6250</v>
      </c>
      <c r="K159" s="17">
        <f t="shared" si="11"/>
        <v>31250</v>
      </c>
      <c r="L159" s="17">
        <v>1200000</v>
      </c>
      <c r="M159" s="17">
        <f t="shared" si="12"/>
        <v>300000</v>
      </c>
      <c r="N159" s="17">
        <f t="shared" si="13"/>
        <v>1500000</v>
      </c>
    </row>
    <row r="160" spans="1:14" x14ac:dyDescent="0.2">
      <c r="A160" s="5">
        <v>4383</v>
      </c>
      <c r="B160" s="27" t="s">
        <v>122</v>
      </c>
      <c r="C160" s="5" t="s">
        <v>312</v>
      </c>
      <c r="D160" s="23" t="s">
        <v>30</v>
      </c>
      <c r="E160" s="17">
        <v>1715938</v>
      </c>
      <c r="F160" s="17">
        <v>689160.23</v>
      </c>
      <c r="G160" s="18">
        <v>2.4900000000000002</v>
      </c>
      <c r="I160" s="17">
        <v>25000</v>
      </c>
      <c r="J160" s="17">
        <f t="shared" si="10"/>
        <v>6250</v>
      </c>
      <c r="K160" s="17">
        <f t="shared" si="11"/>
        <v>31250</v>
      </c>
      <c r="L160" s="17">
        <v>1200000</v>
      </c>
      <c r="M160" s="17">
        <f t="shared" si="12"/>
        <v>300000</v>
      </c>
      <c r="N160" s="17">
        <f t="shared" si="13"/>
        <v>1500000</v>
      </c>
    </row>
    <row r="161" spans="1:14" x14ac:dyDescent="0.2">
      <c r="A161" s="5">
        <v>4393</v>
      </c>
      <c r="B161" s="27" t="s">
        <v>116</v>
      </c>
      <c r="C161" s="5" t="s">
        <v>312</v>
      </c>
      <c r="D161" s="23" t="s">
        <v>30</v>
      </c>
      <c r="E161" s="17">
        <v>1754281</v>
      </c>
      <c r="F161" s="17">
        <v>704559.52</v>
      </c>
      <c r="G161" s="18">
        <v>2.4900000000000002</v>
      </c>
      <c r="I161" s="17">
        <v>25000</v>
      </c>
      <c r="J161" s="17">
        <f t="shared" si="10"/>
        <v>6250</v>
      </c>
      <c r="K161" s="17">
        <f t="shared" si="11"/>
        <v>31250</v>
      </c>
      <c r="L161" s="17">
        <v>1200000</v>
      </c>
      <c r="M161" s="17">
        <f t="shared" si="12"/>
        <v>300000</v>
      </c>
      <c r="N161" s="17">
        <f t="shared" si="13"/>
        <v>1500000</v>
      </c>
    </row>
    <row r="162" spans="1:14" x14ac:dyDescent="0.2">
      <c r="A162" s="5">
        <v>4405</v>
      </c>
      <c r="B162" s="27" t="s">
        <v>151</v>
      </c>
      <c r="C162" s="5" t="s">
        <v>312</v>
      </c>
      <c r="D162" s="23" t="s">
        <v>30</v>
      </c>
      <c r="E162" s="17">
        <v>1759343</v>
      </c>
      <c r="F162" s="17">
        <v>706592.67</v>
      </c>
      <c r="G162" s="18">
        <v>2.4900000000000002</v>
      </c>
      <c r="I162" s="17">
        <v>25000</v>
      </c>
      <c r="J162" s="17">
        <f t="shared" si="10"/>
        <v>6250</v>
      </c>
      <c r="K162" s="17">
        <f t="shared" si="11"/>
        <v>31250</v>
      </c>
      <c r="L162" s="17">
        <v>1200000</v>
      </c>
      <c r="M162" s="17">
        <f t="shared" si="12"/>
        <v>300000</v>
      </c>
      <c r="N162" s="17">
        <f t="shared" si="13"/>
        <v>1500000</v>
      </c>
    </row>
    <row r="163" spans="1:14" x14ac:dyDescent="0.2">
      <c r="A163" s="5">
        <v>4114</v>
      </c>
      <c r="B163" s="27" t="s">
        <v>152</v>
      </c>
      <c r="C163" s="5" t="s">
        <v>312</v>
      </c>
      <c r="D163" s="23" t="s">
        <v>30</v>
      </c>
      <c r="E163" s="17">
        <v>1806732</v>
      </c>
      <c r="F163" s="17">
        <v>725625.05</v>
      </c>
      <c r="G163" s="18">
        <v>2.4900000000000002</v>
      </c>
      <c r="I163" s="17">
        <v>25000</v>
      </c>
      <c r="J163" s="17">
        <f t="shared" si="10"/>
        <v>6250</v>
      </c>
      <c r="K163" s="17">
        <f t="shared" si="11"/>
        <v>31250</v>
      </c>
      <c r="L163" s="17">
        <v>1200000</v>
      </c>
      <c r="M163" s="17">
        <f t="shared" si="12"/>
        <v>300000</v>
      </c>
      <c r="N163" s="17">
        <f t="shared" si="13"/>
        <v>1500000</v>
      </c>
    </row>
    <row r="164" spans="1:14" x14ac:dyDescent="0.2">
      <c r="A164" s="5">
        <v>4397</v>
      </c>
      <c r="B164" s="27" t="s">
        <v>261</v>
      </c>
      <c r="C164" s="5" t="s">
        <v>312</v>
      </c>
      <c r="D164" s="23" t="s">
        <v>30</v>
      </c>
      <c r="E164" s="17">
        <v>1815367</v>
      </c>
      <c r="F164" s="17">
        <v>729092.9</v>
      </c>
      <c r="G164" s="18">
        <v>2.4900000000000002</v>
      </c>
      <c r="I164" s="17">
        <v>25000</v>
      </c>
      <c r="J164" s="17">
        <f t="shared" si="10"/>
        <v>6250</v>
      </c>
      <c r="K164" s="17">
        <f t="shared" si="11"/>
        <v>31250</v>
      </c>
      <c r="L164" s="17">
        <v>1200000</v>
      </c>
      <c r="M164" s="17">
        <f t="shared" si="12"/>
        <v>300000</v>
      </c>
      <c r="N164" s="17">
        <f t="shared" ref="N164:N195" si="14">(L164+M164)</f>
        <v>1500000</v>
      </c>
    </row>
    <row r="165" spans="1:14" x14ac:dyDescent="0.2">
      <c r="A165" s="5">
        <v>4454</v>
      </c>
      <c r="B165" s="27" t="s">
        <v>182</v>
      </c>
      <c r="C165" s="5" t="s">
        <v>312</v>
      </c>
      <c r="D165" s="23" t="s">
        <v>30</v>
      </c>
      <c r="E165" s="17">
        <v>1850258</v>
      </c>
      <c r="F165" s="17">
        <v>743106.03</v>
      </c>
      <c r="G165" s="18">
        <v>2.4900000000000002</v>
      </c>
      <c r="I165" s="17">
        <v>25000</v>
      </c>
      <c r="J165" s="17">
        <f t="shared" si="10"/>
        <v>6250</v>
      </c>
      <c r="K165" s="17">
        <f t="shared" si="11"/>
        <v>31250</v>
      </c>
      <c r="L165" s="17">
        <v>1200000</v>
      </c>
      <c r="M165" s="17">
        <f t="shared" si="12"/>
        <v>300000</v>
      </c>
      <c r="N165" s="17">
        <f t="shared" si="14"/>
        <v>1500000</v>
      </c>
    </row>
    <row r="166" spans="1:14" x14ac:dyDescent="0.2">
      <c r="A166" s="5">
        <v>4437</v>
      </c>
      <c r="B166" s="27" t="s">
        <v>118</v>
      </c>
      <c r="C166" s="5" t="s">
        <v>312</v>
      </c>
      <c r="D166" s="23" t="s">
        <v>30</v>
      </c>
      <c r="E166" s="17">
        <v>1868006</v>
      </c>
      <c r="F166" s="17">
        <v>750233.91</v>
      </c>
      <c r="G166" s="18">
        <v>2.4900000000000002</v>
      </c>
      <c r="I166" s="17">
        <v>25000</v>
      </c>
      <c r="J166" s="17">
        <f t="shared" si="10"/>
        <v>6250</v>
      </c>
      <c r="K166" s="17">
        <f t="shared" si="11"/>
        <v>31250</v>
      </c>
      <c r="L166" s="17">
        <v>1200000</v>
      </c>
      <c r="M166" s="17">
        <f t="shared" si="12"/>
        <v>300000</v>
      </c>
      <c r="N166" s="17">
        <f t="shared" si="14"/>
        <v>1500000</v>
      </c>
    </row>
    <row r="167" spans="1:14" x14ac:dyDescent="0.2">
      <c r="A167" s="5">
        <v>4371</v>
      </c>
      <c r="B167" s="27" t="s">
        <v>268</v>
      </c>
      <c r="C167" s="5" t="s">
        <v>312</v>
      </c>
      <c r="D167" s="23" t="s">
        <v>30</v>
      </c>
      <c r="E167" s="17">
        <v>1874332</v>
      </c>
      <c r="F167" s="17">
        <v>752774.91</v>
      </c>
      <c r="G167" s="18">
        <v>2.4900000000000002</v>
      </c>
      <c r="I167" s="17">
        <v>25000</v>
      </c>
      <c r="J167" s="17">
        <f t="shared" si="10"/>
        <v>6250</v>
      </c>
      <c r="K167" s="17">
        <f t="shared" si="11"/>
        <v>31250</v>
      </c>
      <c r="L167" s="17">
        <v>1200000</v>
      </c>
      <c r="M167" s="17">
        <f t="shared" si="12"/>
        <v>300000</v>
      </c>
      <c r="N167" s="17">
        <f t="shared" si="14"/>
        <v>1500000</v>
      </c>
    </row>
    <row r="168" spans="1:14" x14ac:dyDescent="0.2">
      <c r="A168" s="5">
        <v>4447</v>
      </c>
      <c r="B168" s="27" t="s">
        <v>101</v>
      </c>
      <c r="C168" s="5" t="s">
        <v>312</v>
      </c>
      <c r="D168" s="23" t="s">
        <v>30</v>
      </c>
      <c r="E168" s="17">
        <v>1885448</v>
      </c>
      <c r="F168" s="17">
        <v>757239.22</v>
      </c>
      <c r="G168" s="18">
        <v>2.4900000000000002</v>
      </c>
      <c r="I168" s="17">
        <v>25000</v>
      </c>
      <c r="J168" s="17">
        <f t="shared" si="10"/>
        <v>6250</v>
      </c>
      <c r="K168" s="17">
        <f t="shared" si="11"/>
        <v>31250</v>
      </c>
      <c r="L168" s="17">
        <v>1200000</v>
      </c>
      <c r="M168" s="17">
        <f t="shared" si="12"/>
        <v>300000</v>
      </c>
      <c r="N168" s="17">
        <f t="shared" si="14"/>
        <v>1500000</v>
      </c>
    </row>
    <row r="169" spans="1:14" x14ac:dyDescent="0.2">
      <c r="A169" s="5">
        <v>3364</v>
      </c>
      <c r="B169" s="27" t="s">
        <v>128</v>
      </c>
      <c r="C169" s="5" t="s">
        <v>312</v>
      </c>
      <c r="D169" s="23" t="s">
        <v>30</v>
      </c>
      <c r="E169" s="17">
        <v>1888137</v>
      </c>
      <c r="F169" s="17">
        <v>758318.83</v>
      </c>
      <c r="G169" s="18">
        <v>2.4900000000000002</v>
      </c>
      <c r="I169" s="17">
        <v>25000</v>
      </c>
      <c r="J169" s="17">
        <f t="shared" si="10"/>
        <v>6250</v>
      </c>
      <c r="K169" s="17">
        <f t="shared" si="11"/>
        <v>31250</v>
      </c>
      <c r="L169" s="17">
        <v>1200000</v>
      </c>
      <c r="M169" s="17">
        <f t="shared" si="12"/>
        <v>300000</v>
      </c>
      <c r="N169" s="17">
        <f t="shared" si="14"/>
        <v>1500000</v>
      </c>
    </row>
    <row r="170" spans="1:14" x14ac:dyDescent="0.2">
      <c r="A170" s="5">
        <v>4456</v>
      </c>
      <c r="B170" s="27" t="s">
        <v>167</v>
      </c>
      <c r="C170" s="5" t="s">
        <v>312</v>
      </c>
      <c r="D170" s="23" t="s">
        <v>30</v>
      </c>
      <c r="E170" s="17">
        <v>1897087</v>
      </c>
      <c r="F170" s="17">
        <v>761913.41</v>
      </c>
      <c r="G170" s="18">
        <v>2.4900000000000002</v>
      </c>
      <c r="I170" s="17">
        <v>25000</v>
      </c>
      <c r="J170" s="17">
        <f t="shared" si="10"/>
        <v>6250</v>
      </c>
      <c r="K170" s="17">
        <f t="shared" si="11"/>
        <v>31250</v>
      </c>
      <c r="L170" s="17">
        <v>1200000</v>
      </c>
      <c r="M170" s="17">
        <f t="shared" si="12"/>
        <v>300000</v>
      </c>
      <c r="N170" s="17">
        <f t="shared" si="14"/>
        <v>1500000</v>
      </c>
    </row>
    <row r="171" spans="1:14" x14ac:dyDescent="0.2">
      <c r="A171" s="5">
        <v>4446</v>
      </c>
      <c r="B171" s="27" t="s">
        <v>126</v>
      </c>
      <c r="C171" s="5" t="s">
        <v>312</v>
      </c>
      <c r="D171" s="23" t="s">
        <v>30</v>
      </c>
      <c r="E171" s="17">
        <v>1924050</v>
      </c>
      <c r="F171" s="17">
        <v>772742.56</v>
      </c>
      <c r="G171" s="18">
        <v>2.4900000000000002</v>
      </c>
      <c r="I171" s="17">
        <v>25000</v>
      </c>
      <c r="J171" s="17">
        <f t="shared" si="10"/>
        <v>6250</v>
      </c>
      <c r="K171" s="17">
        <f t="shared" si="11"/>
        <v>31250</v>
      </c>
      <c r="L171" s="17">
        <v>1200000</v>
      </c>
      <c r="M171" s="17">
        <f t="shared" si="12"/>
        <v>300000</v>
      </c>
      <c r="N171" s="17">
        <f t="shared" si="14"/>
        <v>1500000</v>
      </c>
    </row>
    <row r="172" spans="1:14" x14ac:dyDescent="0.2">
      <c r="A172" s="5">
        <v>4424</v>
      </c>
      <c r="B172" s="27" t="s">
        <v>267</v>
      </c>
      <c r="C172" s="5" t="s">
        <v>312</v>
      </c>
      <c r="D172" s="23" t="s">
        <v>30</v>
      </c>
      <c r="E172" s="17">
        <v>1935621</v>
      </c>
      <c r="F172" s="17">
        <v>777389.68</v>
      </c>
      <c r="G172" s="18">
        <v>2.4900000000000002</v>
      </c>
      <c r="I172" s="17">
        <v>25000</v>
      </c>
      <c r="J172" s="17">
        <f t="shared" si="10"/>
        <v>6250</v>
      </c>
      <c r="K172" s="17">
        <f t="shared" si="11"/>
        <v>31250</v>
      </c>
      <c r="L172" s="17">
        <v>1200000</v>
      </c>
      <c r="M172" s="17">
        <f t="shared" si="12"/>
        <v>300000</v>
      </c>
      <c r="N172" s="17">
        <f t="shared" si="14"/>
        <v>1500000</v>
      </c>
    </row>
    <row r="173" spans="1:14" x14ac:dyDescent="0.2">
      <c r="A173" s="5">
        <v>4360</v>
      </c>
      <c r="B173" s="27" t="s">
        <v>190</v>
      </c>
      <c r="C173" s="5" t="s">
        <v>312</v>
      </c>
      <c r="D173" s="23" t="s">
        <v>30</v>
      </c>
      <c r="E173" s="17">
        <v>1955378</v>
      </c>
      <c r="F173" s="17">
        <v>785324.66</v>
      </c>
      <c r="G173" s="18">
        <v>2.4900000000000002</v>
      </c>
      <c r="I173" s="17">
        <v>25000</v>
      </c>
      <c r="J173" s="17">
        <f t="shared" si="10"/>
        <v>6250</v>
      </c>
      <c r="K173" s="17">
        <f t="shared" si="11"/>
        <v>31250</v>
      </c>
      <c r="L173" s="17">
        <v>1200000</v>
      </c>
      <c r="M173" s="17">
        <f t="shared" si="12"/>
        <v>300000</v>
      </c>
      <c r="N173" s="17">
        <f t="shared" si="14"/>
        <v>1500000</v>
      </c>
    </row>
    <row r="174" spans="1:14" x14ac:dyDescent="0.2">
      <c r="A174" s="5">
        <v>4369</v>
      </c>
      <c r="B174" s="27" t="s">
        <v>272</v>
      </c>
      <c r="C174" s="5" t="s">
        <v>312</v>
      </c>
      <c r="D174" s="23" t="s">
        <v>30</v>
      </c>
      <c r="E174" s="17">
        <v>1976469</v>
      </c>
      <c r="F174" s="17">
        <v>793794.9</v>
      </c>
      <c r="G174" s="18">
        <v>2.4900000000000002</v>
      </c>
      <c r="I174" s="17">
        <v>25000</v>
      </c>
      <c r="J174" s="17">
        <f t="shared" si="10"/>
        <v>6250</v>
      </c>
      <c r="K174" s="17">
        <f t="shared" si="11"/>
        <v>31250</v>
      </c>
      <c r="L174" s="17">
        <v>1200000</v>
      </c>
      <c r="M174" s="17">
        <f t="shared" si="12"/>
        <v>300000</v>
      </c>
      <c r="N174" s="17">
        <f t="shared" si="14"/>
        <v>1500000</v>
      </c>
    </row>
    <row r="175" spans="1:14" x14ac:dyDescent="0.2">
      <c r="A175" s="5">
        <v>3709</v>
      </c>
      <c r="B175" s="27" t="s">
        <v>160</v>
      </c>
      <c r="C175" s="5" t="s">
        <v>312</v>
      </c>
      <c r="D175" s="23" t="s">
        <v>30</v>
      </c>
      <c r="E175" s="17">
        <v>2011339</v>
      </c>
      <c r="F175" s="17">
        <v>807799.69</v>
      </c>
      <c r="G175" s="18">
        <v>2.4900000000000002</v>
      </c>
      <c r="I175" s="17">
        <v>25000</v>
      </c>
      <c r="J175" s="17">
        <f t="shared" si="10"/>
        <v>6250</v>
      </c>
      <c r="K175" s="17">
        <f t="shared" si="11"/>
        <v>31250</v>
      </c>
      <c r="L175" s="17">
        <v>1200000</v>
      </c>
      <c r="M175" s="17">
        <f t="shared" si="12"/>
        <v>300000</v>
      </c>
      <c r="N175" s="17">
        <f t="shared" si="14"/>
        <v>1500000</v>
      </c>
    </row>
    <row r="176" spans="1:14" x14ac:dyDescent="0.2">
      <c r="A176" s="5">
        <v>4459</v>
      </c>
      <c r="B176" s="27" t="s">
        <v>287</v>
      </c>
      <c r="C176" s="5" t="s">
        <v>312</v>
      </c>
      <c r="D176" s="23" t="s">
        <v>30</v>
      </c>
      <c r="E176" s="17">
        <v>2035497</v>
      </c>
      <c r="F176" s="17">
        <v>817502.27</v>
      </c>
      <c r="G176" s="18">
        <v>2.4900000000000002</v>
      </c>
      <c r="I176" s="17">
        <v>25000</v>
      </c>
      <c r="J176" s="17">
        <f t="shared" si="10"/>
        <v>6250</v>
      </c>
      <c r="K176" s="17">
        <f t="shared" si="11"/>
        <v>31250</v>
      </c>
      <c r="L176" s="17">
        <v>1200000</v>
      </c>
      <c r="M176" s="17">
        <f t="shared" si="12"/>
        <v>300000</v>
      </c>
      <c r="N176" s="17">
        <f t="shared" si="14"/>
        <v>1500000</v>
      </c>
    </row>
    <row r="177" spans="1:14" x14ac:dyDescent="0.2">
      <c r="A177" s="5">
        <v>4365</v>
      </c>
      <c r="B177" s="27" t="s">
        <v>196</v>
      </c>
      <c r="C177" s="5" t="s">
        <v>312</v>
      </c>
      <c r="D177" s="23" t="s">
        <v>30</v>
      </c>
      <c r="E177" s="17">
        <v>2094026</v>
      </c>
      <c r="F177" s="17">
        <v>841008.45</v>
      </c>
      <c r="G177" s="18">
        <v>2.4900000000000002</v>
      </c>
      <c r="I177" s="17">
        <v>25000</v>
      </c>
      <c r="J177" s="17">
        <f t="shared" si="10"/>
        <v>6250</v>
      </c>
      <c r="K177" s="17">
        <f t="shared" si="11"/>
        <v>31250</v>
      </c>
      <c r="L177" s="17">
        <v>1200000</v>
      </c>
      <c r="M177" s="17">
        <f t="shared" si="12"/>
        <v>300000</v>
      </c>
      <c r="N177" s="17">
        <f t="shared" si="14"/>
        <v>1500000</v>
      </c>
    </row>
    <row r="178" spans="1:14" x14ac:dyDescent="0.2">
      <c r="A178" s="5">
        <v>4350</v>
      </c>
      <c r="B178" s="27" t="s">
        <v>239</v>
      </c>
      <c r="C178" s="5" t="s">
        <v>312</v>
      </c>
      <c r="D178" s="23" t="s">
        <v>30</v>
      </c>
      <c r="E178" s="17">
        <v>2113199</v>
      </c>
      <c r="F178" s="17">
        <v>848708.97</v>
      </c>
      <c r="G178" s="18">
        <v>2.4900000000000002</v>
      </c>
      <c r="I178" s="17">
        <v>25000</v>
      </c>
      <c r="J178" s="17">
        <f t="shared" si="10"/>
        <v>6250</v>
      </c>
      <c r="K178" s="17">
        <f t="shared" si="11"/>
        <v>31250</v>
      </c>
      <c r="L178" s="17">
        <v>1200000</v>
      </c>
      <c r="M178" s="17">
        <f t="shared" si="12"/>
        <v>300000</v>
      </c>
      <c r="N178" s="17">
        <f t="shared" si="14"/>
        <v>1500000</v>
      </c>
    </row>
    <row r="179" spans="1:14" x14ac:dyDescent="0.2">
      <c r="A179" s="5">
        <v>4443</v>
      </c>
      <c r="B179" s="27" t="s">
        <v>179</v>
      </c>
      <c r="C179" s="5" t="s">
        <v>312</v>
      </c>
      <c r="D179" s="23" t="s">
        <v>30</v>
      </c>
      <c r="E179" s="17">
        <v>2168172</v>
      </c>
      <c r="F179" s="17">
        <v>870787.61</v>
      </c>
      <c r="G179" s="18">
        <v>2.4900000000000002</v>
      </c>
      <c r="I179" s="17">
        <v>25000</v>
      </c>
      <c r="J179" s="17">
        <f t="shared" si="10"/>
        <v>6250</v>
      </c>
      <c r="K179" s="17">
        <f t="shared" si="11"/>
        <v>31250</v>
      </c>
      <c r="L179" s="17">
        <v>1200000</v>
      </c>
      <c r="M179" s="17">
        <f t="shared" si="12"/>
        <v>300000</v>
      </c>
      <c r="N179" s="17">
        <f t="shared" si="14"/>
        <v>1500000</v>
      </c>
    </row>
    <row r="180" spans="1:14" x14ac:dyDescent="0.2">
      <c r="A180" s="5">
        <v>4378</v>
      </c>
      <c r="B180" s="27" t="s">
        <v>200</v>
      </c>
      <c r="C180" s="5" t="s">
        <v>312</v>
      </c>
      <c r="D180" s="23" t="s">
        <v>30</v>
      </c>
      <c r="E180" s="17">
        <v>2172957</v>
      </c>
      <c r="F180" s="17">
        <v>872709.23</v>
      </c>
      <c r="G180" s="18">
        <v>2.4900000000000002</v>
      </c>
      <c r="I180" s="17">
        <v>25000</v>
      </c>
      <c r="J180" s="17">
        <f t="shared" si="10"/>
        <v>6250</v>
      </c>
      <c r="K180" s="17">
        <f t="shared" si="11"/>
        <v>31250</v>
      </c>
      <c r="L180" s="17">
        <v>1200000</v>
      </c>
      <c r="M180" s="17">
        <f t="shared" si="12"/>
        <v>300000</v>
      </c>
      <c r="N180" s="17">
        <f t="shared" si="14"/>
        <v>1500000</v>
      </c>
    </row>
    <row r="181" spans="1:14" x14ac:dyDescent="0.2">
      <c r="A181" s="5">
        <v>3252</v>
      </c>
      <c r="B181" s="27" t="s">
        <v>233</v>
      </c>
      <c r="C181" s="5" t="s">
        <v>312</v>
      </c>
      <c r="D181" s="23" t="s">
        <v>30</v>
      </c>
      <c r="E181" s="17">
        <v>2193542</v>
      </c>
      <c r="F181" s="17">
        <v>880976.83</v>
      </c>
      <c r="G181" s="18">
        <v>2.4900000000000002</v>
      </c>
      <c r="I181" s="17">
        <v>25000</v>
      </c>
      <c r="J181" s="17">
        <f t="shared" si="10"/>
        <v>6250</v>
      </c>
      <c r="K181" s="17">
        <f t="shared" si="11"/>
        <v>31250</v>
      </c>
      <c r="L181" s="17">
        <v>1200000</v>
      </c>
      <c r="M181" s="17">
        <f t="shared" si="12"/>
        <v>300000</v>
      </c>
      <c r="N181" s="17">
        <f t="shared" si="14"/>
        <v>1500000</v>
      </c>
    </row>
    <row r="182" spans="1:14" x14ac:dyDescent="0.2">
      <c r="A182" s="5">
        <v>4455</v>
      </c>
      <c r="B182" s="27" t="s">
        <v>163</v>
      </c>
      <c r="C182" s="5" t="s">
        <v>312</v>
      </c>
      <c r="D182" s="23" t="s">
        <v>30</v>
      </c>
      <c r="E182" s="17">
        <v>2267990</v>
      </c>
      <c r="F182" s="17">
        <v>910876.79</v>
      </c>
      <c r="G182" s="18">
        <v>2.4900000000000002</v>
      </c>
      <c r="I182" s="17">
        <v>25000</v>
      </c>
      <c r="J182" s="17">
        <f t="shared" si="10"/>
        <v>6250</v>
      </c>
      <c r="K182" s="17">
        <f t="shared" si="11"/>
        <v>31250</v>
      </c>
      <c r="L182" s="17">
        <v>1200000</v>
      </c>
      <c r="M182" s="17">
        <f t="shared" si="12"/>
        <v>300000</v>
      </c>
      <c r="N182" s="17">
        <f t="shared" si="14"/>
        <v>1500000</v>
      </c>
    </row>
    <row r="183" spans="1:14" x14ac:dyDescent="0.2">
      <c r="A183" s="5">
        <v>3462</v>
      </c>
      <c r="B183" s="27" t="s">
        <v>221</v>
      </c>
      <c r="C183" s="5" t="s">
        <v>312</v>
      </c>
      <c r="D183" s="23" t="s">
        <v>30</v>
      </c>
      <c r="E183" s="17">
        <v>2273855</v>
      </c>
      <c r="F183" s="17">
        <v>913232.18</v>
      </c>
      <c r="G183" s="18">
        <v>2.4900000000000002</v>
      </c>
      <c r="I183" s="17">
        <v>25000</v>
      </c>
      <c r="J183" s="17">
        <f t="shared" si="10"/>
        <v>6250</v>
      </c>
      <c r="K183" s="17">
        <f t="shared" si="11"/>
        <v>31250</v>
      </c>
      <c r="L183" s="17">
        <v>1200000</v>
      </c>
      <c r="M183" s="17">
        <f t="shared" si="12"/>
        <v>300000</v>
      </c>
      <c r="N183" s="17">
        <f t="shared" si="14"/>
        <v>1500000</v>
      </c>
    </row>
    <row r="184" spans="1:14" x14ac:dyDescent="0.2">
      <c r="A184" s="5">
        <v>4450</v>
      </c>
      <c r="B184" s="27" t="s">
        <v>243</v>
      </c>
      <c r="C184" s="5" t="s">
        <v>312</v>
      </c>
      <c r="D184" s="23" t="s">
        <v>30</v>
      </c>
      <c r="E184" s="17">
        <v>2323553</v>
      </c>
      <c r="F184" s="17">
        <v>933192.01</v>
      </c>
      <c r="G184" s="18">
        <v>2.4900000000000002</v>
      </c>
      <c r="I184" s="17">
        <v>25000</v>
      </c>
      <c r="J184" s="17">
        <f t="shared" si="10"/>
        <v>6250</v>
      </c>
      <c r="K184" s="17">
        <f t="shared" si="11"/>
        <v>31250</v>
      </c>
      <c r="L184" s="17">
        <v>1200000</v>
      </c>
      <c r="M184" s="17">
        <f t="shared" si="12"/>
        <v>300000</v>
      </c>
      <c r="N184" s="17">
        <f t="shared" si="14"/>
        <v>1500000</v>
      </c>
    </row>
    <row r="185" spans="1:14" x14ac:dyDescent="0.2">
      <c r="A185" s="5">
        <v>4366</v>
      </c>
      <c r="B185" s="27" t="s">
        <v>242</v>
      </c>
      <c r="C185" s="5" t="s">
        <v>312</v>
      </c>
      <c r="D185" s="23" t="s">
        <v>30</v>
      </c>
      <c r="E185" s="17">
        <v>2348560</v>
      </c>
      <c r="F185" s="17">
        <v>943235.32</v>
      </c>
      <c r="G185" s="18">
        <v>2.4900000000000002</v>
      </c>
      <c r="I185" s="17">
        <v>25000</v>
      </c>
      <c r="J185" s="17">
        <f t="shared" si="10"/>
        <v>6250</v>
      </c>
      <c r="K185" s="17">
        <f t="shared" si="11"/>
        <v>31250</v>
      </c>
      <c r="L185" s="17">
        <v>1200000</v>
      </c>
      <c r="M185" s="17">
        <f t="shared" si="12"/>
        <v>300000</v>
      </c>
      <c r="N185" s="17">
        <f t="shared" si="14"/>
        <v>1500000</v>
      </c>
    </row>
    <row r="186" spans="1:14" x14ac:dyDescent="0.2">
      <c r="A186" s="5">
        <v>4294</v>
      </c>
      <c r="B186" s="27" t="s">
        <v>159</v>
      </c>
      <c r="C186" s="5" t="s">
        <v>312</v>
      </c>
      <c r="D186" s="23" t="s">
        <v>30</v>
      </c>
      <c r="E186" s="17">
        <v>2458274</v>
      </c>
      <c r="F186" s="17">
        <v>987299.34</v>
      </c>
      <c r="G186" s="18">
        <v>2.4900000000000002</v>
      </c>
      <c r="I186" s="17">
        <v>25000</v>
      </c>
      <c r="J186" s="17">
        <f t="shared" si="10"/>
        <v>6250</v>
      </c>
      <c r="K186" s="17">
        <f t="shared" si="11"/>
        <v>31250</v>
      </c>
      <c r="L186" s="17">
        <v>1200000</v>
      </c>
      <c r="M186" s="17">
        <f t="shared" si="12"/>
        <v>300000</v>
      </c>
      <c r="N186" s="17">
        <f t="shared" si="14"/>
        <v>1500000</v>
      </c>
    </row>
    <row r="187" spans="1:14" x14ac:dyDescent="0.2">
      <c r="A187" s="5">
        <v>3370</v>
      </c>
      <c r="B187" s="27" t="s">
        <v>234</v>
      </c>
      <c r="C187" s="5" t="s">
        <v>312</v>
      </c>
      <c r="D187" s="23" t="s">
        <v>30</v>
      </c>
      <c r="E187" s="17">
        <v>2526249</v>
      </c>
      <c r="F187" s="17">
        <v>1014599.3</v>
      </c>
      <c r="G187" s="18">
        <v>2.4900000000000002</v>
      </c>
      <c r="I187" s="17">
        <v>25000</v>
      </c>
      <c r="J187" s="17">
        <f t="shared" si="10"/>
        <v>6250</v>
      </c>
      <c r="K187" s="17">
        <f t="shared" si="11"/>
        <v>31250</v>
      </c>
      <c r="L187" s="17">
        <v>1200000</v>
      </c>
      <c r="M187" s="17">
        <f t="shared" si="12"/>
        <v>300000</v>
      </c>
      <c r="N187" s="17">
        <f t="shared" si="14"/>
        <v>1500000</v>
      </c>
    </row>
    <row r="188" spans="1:14" x14ac:dyDescent="0.2">
      <c r="A188" s="5">
        <v>3957</v>
      </c>
      <c r="B188" s="27" t="s">
        <v>162</v>
      </c>
      <c r="C188" s="5" t="s">
        <v>312</v>
      </c>
      <c r="D188" s="23" t="s">
        <v>30</v>
      </c>
      <c r="E188" s="17">
        <v>2536793</v>
      </c>
      <c r="F188" s="17">
        <v>1018834.21</v>
      </c>
      <c r="G188" s="18">
        <v>2.4900000000000002</v>
      </c>
      <c r="I188" s="17">
        <v>25000</v>
      </c>
      <c r="J188" s="17">
        <f t="shared" si="10"/>
        <v>6250</v>
      </c>
      <c r="K188" s="17">
        <f t="shared" si="11"/>
        <v>31250</v>
      </c>
      <c r="L188" s="17">
        <v>1200000</v>
      </c>
      <c r="M188" s="17">
        <f t="shared" si="12"/>
        <v>300000</v>
      </c>
      <c r="N188" s="17">
        <f t="shared" si="14"/>
        <v>1500000</v>
      </c>
    </row>
    <row r="189" spans="1:14" x14ac:dyDescent="0.2">
      <c r="A189" s="5">
        <v>4220</v>
      </c>
      <c r="B189" s="27" t="s">
        <v>169</v>
      </c>
      <c r="C189" s="5" t="s">
        <v>312</v>
      </c>
      <c r="D189" s="23" t="s">
        <v>30</v>
      </c>
      <c r="E189" s="17">
        <v>2549331</v>
      </c>
      <c r="F189" s="17">
        <v>1023869.6</v>
      </c>
      <c r="G189" s="18">
        <v>2.4900000000000002</v>
      </c>
      <c r="I189" s="17">
        <v>25000</v>
      </c>
      <c r="J189" s="17">
        <f t="shared" si="10"/>
        <v>6250</v>
      </c>
      <c r="K189" s="17">
        <f t="shared" si="11"/>
        <v>31250</v>
      </c>
      <c r="L189" s="17">
        <v>1200000</v>
      </c>
      <c r="M189" s="17">
        <f t="shared" si="12"/>
        <v>300000</v>
      </c>
      <c r="N189" s="17">
        <f t="shared" si="14"/>
        <v>1500000</v>
      </c>
    </row>
    <row r="190" spans="1:14" x14ac:dyDescent="0.2">
      <c r="A190" s="5">
        <v>3361</v>
      </c>
      <c r="B190" s="27" t="s">
        <v>102</v>
      </c>
      <c r="C190" s="5" t="s">
        <v>312</v>
      </c>
      <c r="D190" s="23" t="s">
        <v>30</v>
      </c>
      <c r="E190" s="17">
        <v>2610327</v>
      </c>
      <c r="F190" s="17">
        <v>1048366.75</v>
      </c>
      <c r="G190" s="18">
        <v>2.4900000000000002</v>
      </c>
      <c r="I190" s="17">
        <v>25000</v>
      </c>
      <c r="J190" s="17">
        <f t="shared" si="10"/>
        <v>6250</v>
      </c>
      <c r="K190" s="17">
        <f t="shared" si="11"/>
        <v>31250</v>
      </c>
      <c r="L190" s="17">
        <v>1200000</v>
      </c>
      <c r="M190" s="17">
        <f t="shared" si="12"/>
        <v>300000</v>
      </c>
      <c r="N190" s="17">
        <f t="shared" si="14"/>
        <v>1500000</v>
      </c>
    </row>
    <row r="191" spans="1:14" x14ac:dyDescent="0.2">
      <c r="A191" s="5">
        <v>4224</v>
      </c>
      <c r="B191" s="27" t="s">
        <v>278</v>
      </c>
      <c r="C191" s="5" t="s">
        <v>312</v>
      </c>
      <c r="D191" s="23" t="s">
        <v>30</v>
      </c>
      <c r="E191" s="17">
        <v>2692466</v>
      </c>
      <c r="F191" s="17">
        <v>1081355.74</v>
      </c>
      <c r="G191" s="18">
        <v>2.4900000000000002</v>
      </c>
      <c r="I191" s="17">
        <v>25000</v>
      </c>
      <c r="J191" s="17">
        <f t="shared" si="10"/>
        <v>6250</v>
      </c>
      <c r="K191" s="17">
        <f t="shared" si="11"/>
        <v>31250</v>
      </c>
      <c r="L191" s="17">
        <v>1200000</v>
      </c>
      <c r="M191" s="17">
        <f t="shared" si="12"/>
        <v>300000</v>
      </c>
      <c r="N191" s="17">
        <f t="shared" si="14"/>
        <v>1500000</v>
      </c>
    </row>
    <row r="192" spans="1:14" x14ac:dyDescent="0.2">
      <c r="A192" s="5">
        <v>4376</v>
      </c>
      <c r="B192" s="27" t="s">
        <v>153</v>
      </c>
      <c r="C192" s="5" t="s">
        <v>312</v>
      </c>
      <c r="D192" s="23" t="s">
        <v>30</v>
      </c>
      <c r="E192" s="17">
        <v>2784341</v>
      </c>
      <c r="F192" s="17">
        <v>1118254.99</v>
      </c>
      <c r="G192" s="18">
        <v>2.4900000000000002</v>
      </c>
      <c r="I192" s="17">
        <v>25000</v>
      </c>
      <c r="J192" s="17">
        <f t="shared" si="10"/>
        <v>6250</v>
      </c>
      <c r="K192" s="17">
        <f t="shared" si="11"/>
        <v>31250</v>
      </c>
      <c r="L192" s="17">
        <v>1200000</v>
      </c>
      <c r="M192" s="17">
        <f t="shared" si="12"/>
        <v>300000</v>
      </c>
      <c r="N192" s="17">
        <f t="shared" si="14"/>
        <v>1500000</v>
      </c>
    </row>
    <row r="193" spans="1:14" x14ac:dyDescent="0.2">
      <c r="A193" s="5">
        <v>3432</v>
      </c>
      <c r="B193" s="27" t="s">
        <v>235</v>
      </c>
      <c r="C193" s="5" t="s">
        <v>312</v>
      </c>
      <c r="D193" s="23" t="s">
        <v>30</v>
      </c>
      <c r="E193" s="17">
        <v>2882565</v>
      </c>
      <c r="F193" s="17">
        <v>1157703.79</v>
      </c>
      <c r="G193" s="18">
        <v>2.4900000000000002</v>
      </c>
      <c r="I193" s="17">
        <v>25000</v>
      </c>
      <c r="J193" s="17">
        <f t="shared" si="10"/>
        <v>6250</v>
      </c>
      <c r="K193" s="17">
        <f t="shared" si="11"/>
        <v>31250</v>
      </c>
      <c r="L193" s="17">
        <v>1200000</v>
      </c>
      <c r="M193" s="17">
        <f t="shared" si="12"/>
        <v>300000</v>
      </c>
      <c r="N193" s="17">
        <f t="shared" si="14"/>
        <v>1500000</v>
      </c>
    </row>
    <row r="194" spans="1:14" x14ac:dyDescent="0.2">
      <c r="A194" s="5">
        <v>3318</v>
      </c>
      <c r="B194" s="27" t="s">
        <v>138</v>
      </c>
      <c r="C194" s="5" t="s">
        <v>312</v>
      </c>
      <c r="D194" s="23" t="s">
        <v>30</v>
      </c>
      <c r="E194" s="17">
        <v>2888726</v>
      </c>
      <c r="F194" s="17">
        <v>1160178.2</v>
      </c>
      <c r="G194" s="18">
        <v>2.4900000000000002</v>
      </c>
      <c r="I194" s="17">
        <v>25000</v>
      </c>
      <c r="J194" s="17">
        <f t="shared" si="10"/>
        <v>6250</v>
      </c>
      <c r="K194" s="17">
        <f t="shared" si="11"/>
        <v>31250</v>
      </c>
      <c r="L194" s="17">
        <v>1200000</v>
      </c>
      <c r="M194" s="17">
        <f t="shared" si="12"/>
        <v>300000</v>
      </c>
      <c r="N194" s="17">
        <f t="shared" si="14"/>
        <v>1500000</v>
      </c>
    </row>
    <row r="195" spans="1:14" x14ac:dyDescent="0.2">
      <c r="A195" s="5">
        <v>3439</v>
      </c>
      <c r="B195" s="27" t="s">
        <v>114</v>
      </c>
      <c r="C195" s="5" t="s">
        <v>312</v>
      </c>
      <c r="D195" s="23" t="s">
        <v>30</v>
      </c>
      <c r="E195" s="17">
        <v>2908578</v>
      </c>
      <c r="F195" s="17">
        <v>1168151.33</v>
      </c>
      <c r="G195" s="18">
        <v>2.4900000000000002</v>
      </c>
      <c r="I195" s="17">
        <v>25000</v>
      </c>
      <c r="J195" s="17">
        <f t="shared" si="10"/>
        <v>6250</v>
      </c>
      <c r="K195" s="17">
        <f t="shared" si="11"/>
        <v>31250</v>
      </c>
      <c r="L195" s="17">
        <v>1200000</v>
      </c>
      <c r="M195" s="17">
        <f t="shared" si="12"/>
        <v>300000</v>
      </c>
      <c r="N195" s="17">
        <f t="shared" si="14"/>
        <v>1500000</v>
      </c>
    </row>
    <row r="196" spans="1:14" x14ac:dyDescent="0.2">
      <c r="A196" s="5">
        <v>4403</v>
      </c>
      <c r="B196" s="27" t="s">
        <v>231</v>
      </c>
      <c r="C196" s="5" t="s">
        <v>312</v>
      </c>
      <c r="D196" s="23" t="s">
        <v>30</v>
      </c>
      <c r="E196" s="17">
        <v>2987899</v>
      </c>
      <c r="F196" s="17">
        <v>1200008.6299999999</v>
      </c>
      <c r="G196" s="18">
        <v>2.4900000000000002</v>
      </c>
      <c r="I196" s="17">
        <v>25000</v>
      </c>
      <c r="J196" s="17">
        <f t="shared" ref="J196:J244" si="15">0.25*I196</f>
        <v>6250</v>
      </c>
      <c r="K196" s="17">
        <f t="shared" ref="K196:K244" si="16">SUM(I196+J196)</f>
        <v>31250</v>
      </c>
      <c r="L196" s="17">
        <v>1200000</v>
      </c>
      <c r="M196" s="17">
        <f t="shared" ref="M196:M259" si="17">IF((0.05*E196)&lt;300000,300000,(0.05*E196))</f>
        <v>300000</v>
      </c>
      <c r="N196" s="17">
        <f t="shared" ref="N196:N227" si="18">(L196+M196)</f>
        <v>1500000</v>
      </c>
    </row>
    <row r="197" spans="1:14" x14ac:dyDescent="0.2">
      <c r="A197" s="5">
        <v>3990</v>
      </c>
      <c r="B197" s="27" t="s">
        <v>279</v>
      </c>
      <c r="C197" s="5" t="s">
        <v>312</v>
      </c>
      <c r="D197" s="23" t="s">
        <v>30</v>
      </c>
      <c r="E197" s="17">
        <v>3117066</v>
      </c>
      <c r="F197" s="17">
        <v>1251885.18</v>
      </c>
      <c r="G197" s="18">
        <v>2.4900000000000002</v>
      </c>
      <c r="I197" s="17">
        <v>25000</v>
      </c>
      <c r="J197" s="17">
        <f t="shared" si="15"/>
        <v>6250</v>
      </c>
      <c r="K197" s="17">
        <f t="shared" si="16"/>
        <v>31250</v>
      </c>
      <c r="L197" s="17">
        <v>1200000</v>
      </c>
      <c r="M197" s="17">
        <f t="shared" si="17"/>
        <v>300000</v>
      </c>
      <c r="N197" s="17">
        <f t="shared" si="18"/>
        <v>1500000</v>
      </c>
    </row>
    <row r="198" spans="1:14" x14ac:dyDescent="0.2">
      <c r="A198" s="5">
        <v>3320</v>
      </c>
      <c r="B198" s="27" t="s">
        <v>115</v>
      </c>
      <c r="C198" s="5" t="s">
        <v>312</v>
      </c>
      <c r="D198" s="23" t="s">
        <v>30</v>
      </c>
      <c r="E198" s="17">
        <v>3120849</v>
      </c>
      <c r="F198" s="17">
        <v>1253404.28</v>
      </c>
      <c r="G198" s="18">
        <v>2.4900000000000002</v>
      </c>
      <c r="I198" s="17">
        <v>25000</v>
      </c>
      <c r="J198" s="17">
        <f t="shared" si="15"/>
        <v>6250</v>
      </c>
      <c r="K198" s="17">
        <f t="shared" si="16"/>
        <v>31250</v>
      </c>
      <c r="L198" s="17">
        <v>1200000</v>
      </c>
      <c r="M198" s="17">
        <f t="shared" si="17"/>
        <v>300000</v>
      </c>
      <c r="N198" s="17">
        <f t="shared" si="18"/>
        <v>1500000</v>
      </c>
    </row>
    <row r="199" spans="1:14" x14ac:dyDescent="0.2">
      <c r="A199" s="5">
        <v>4337</v>
      </c>
      <c r="B199" s="27" t="s">
        <v>250</v>
      </c>
      <c r="C199" s="5" t="s">
        <v>312</v>
      </c>
      <c r="D199" s="23" t="s">
        <v>30</v>
      </c>
      <c r="E199" s="17">
        <v>3149019</v>
      </c>
      <c r="F199" s="17">
        <v>1264718.02</v>
      </c>
      <c r="G199" s="18">
        <v>2.4900000000000002</v>
      </c>
      <c r="I199" s="17">
        <v>25000</v>
      </c>
      <c r="J199" s="17">
        <f t="shared" si="15"/>
        <v>6250</v>
      </c>
      <c r="K199" s="17">
        <f t="shared" si="16"/>
        <v>31250</v>
      </c>
      <c r="L199" s="17">
        <v>1200000</v>
      </c>
      <c r="M199" s="17">
        <f t="shared" si="17"/>
        <v>300000</v>
      </c>
      <c r="N199" s="17">
        <f t="shared" si="18"/>
        <v>1500000</v>
      </c>
    </row>
    <row r="200" spans="1:14" x14ac:dyDescent="0.2">
      <c r="A200" s="5">
        <v>4374</v>
      </c>
      <c r="B200" s="27" t="s">
        <v>168</v>
      </c>
      <c r="C200" s="5" t="s">
        <v>312</v>
      </c>
      <c r="D200" s="23" t="s">
        <v>30</v>
      </c>
      <c r="E200" s="17">
        <v>3177872</v>
      </c>
      <c r="F200" s="17">
        <v>1276306.1000000001</v>
      </c>
      <c r="G200" s="18">
        <v>2.4900000000000002</v>
      </c>
      <c r="I200" s="17">
        <v>25000</v>
      </c>
      <c r="J200" s="17">
        <f t="shared" si="15"/>
        <v>6250</v>
      </c>
      <c r="K200" s="17">
        <f t="shared" si="16"/>
        <v>31250</v>
      </c>
      <c r="L200" s="17">
        <v>1200000</v>
      </c>
      <c r="M200" s="17">
        <f t="shared" si="17"/>
        <v>300000</v>
      </c>
      <c r="N200" s="17">
        <f t="shared" si="18"/>
        <v>1500000</v>
      </c>
    </row>
    <row r="201" spans="1:14" x14ac:dyDescent="0.2">
      <c r="A201" s="5">
        <v>3498</v>
      </c>
      <c r="B201" s="27" t="s">
        <v>193</v>
      </c>
      <c r="C201" s="5" t="s">
        <v>312</v>
      </c>
      <c r="D201" s="23" t="s">
        <v>30</v>
      </c>
      <c r="E201" s="17">
        <v>3256841</v>
      </c>
      <c r="F201" s="17">
        <v>1308021.82</v>
      </c>
      <c r="G201" s="18">
        <v>2.4900000000000002</v>
      </c>
      <c r="I201" s="17">
        <v>25000</v>
      </c>
      <c r="J201" s="17">
        <f t="shared" si="15"/>
        <v>6250</v>
      </c>
      <c r="K201" s="17">
        <f t="shared" si="16"/>
        <v>31250</v>
      </c>
      <c r="L201" s="17">
        <v>1200000</v>
      </c>
      <c r="M201" s="17">
        <f t="shared" si="17"/>
        <v>300000</v>
      </c>
      <c r="N201" s="17">
        <f t="shared" si="18"/>
        <v>1500000</v>
      </c>
    </row>
    <row r="202" spans="1:14" x14ac:dyDescent="0.2">
      <c r="A202" s="5">
        <v>3037</v>
      </c>
      <c r="B202" s="27" t="s">
        <v>99</v>
      </c>
      <c r="C202" s="5" t="s">
        <v>312</v>
      </c>
      <c r="D202" s="23" t="s">
        <v>30</v>
      </c>
      <c r="E202" s="17">
        <v>3270043</v>
      </c>
      <c r="F202" s="17">
        <v>1313324.1200000001</v>
      </c>
      <c r="G202" s="18">
        <v>2.4900000000000002</v>
      </c>
      <c r="I202" s="17">
        <v>25000</v>
      </c>
      <c r="J202" s="17">
        <f t="shared" si="15"/>
        <v>6250</v>
      </c>
      <c r="K202" s="17">
        <f t="shared" si="16"/>
        <v>31250</v>
      </c>
      <c r="L202" s="17">
        <v>1200000</v>
      </c>
      <c r="M202" s="17">
        <f t="shared" si="17"/>
        <v>300000</v>
      </c>
      <c r="N202" s="17">
        <f t="shared" si="18"/>
        <v>1500000</v>
      </c>
    </row>
    <row r="203" spans="1:14" x14ac:dyDescent="0.2">
      <c r="A203" s="5">
        <v>3324</v>
      </c>
      <c r="B203" s="27" t="s">
        <v>284</v>
      </c>
      <c r="C203" s="5" t="s">
        <v>312</v>
      </c>
      <c r="D203" s="23" t="s">
        <v>30</v>
      </c>
      <c r="E203" s="17">
        <v>3278666</v>
      </c>
      <c r="F203" s="17">
        <v>1316787.54</v>
      </c>
      <c r="G203" s="18">
        <v>2.4900000000000002</v>
      </c>
      <c r="I203" s="17">
        <v>25000</v>
      </c>
      <c r="J203" s="17">
        <f t="shared" si="15"/>
        <v>6250</v>
      </c>
      <c r="K203" s="17">
        <f t="shared" si="16"/>
        <v>31250</v>
      </c>
      <c r="L203" s="17">
        <v>1200000</v>
      </c>
      <c r="M203" s="17">
        <f t="shared" si="17"/>
        <v>300000</v>
      </c>
      <c r="N203" s="17">
        <f t="shared" si="18"/>
        <v>1500000</v>
      </c>
    </row>
    <row r="204" spans="1:14" x14ac:dyDescent="0.2">
      <c r="A204" s="5">
        <v>3027</v>
      </c>
      <c r="B204" s="27" t="s">
        <v>226</v>
      </c>
      <c r="C204" s="5" t="s">
        <v>312</v>
      </c>
      <c r="D204" s="23" t="s">
        <v>30</v>
      </c>
      <c r="E204" s="17">
        <v>3300421</v>
      </c>
      <c r="F204" s="17">
        <v>1325524.52</v>
      </c>
      <c r="G204" s="18">
        <v>2.4900000000000002</v>
      </c>
      <c r="I204" s="17">
        <v>25000</v>
      </c>
      <c r="J204" s="17">
        <f t="shared" si="15"/>
        <v>6250</v>
      </c>
      <c r="K204" s="17">
        <f t="shared" si="16"/>
        <v>31250</v>
      </c>
      <c r="L204" s="17">
        <v>1200000</v>
      </c>
      <c r="M204" s="17">
        <f t="shared" si="17"/>
        <v>300000</v>
      </c>
      <c r="N204" s="17">
        <f t="shared" si="18"/>
        <v>1500000</v>
      </c>
    </row>
    <row r="205" spans="1:14" x14ac:dyDescent="0.2">
      <c r="A205" s="5">
        <v>3275</v>
      </c>
      <c r="B205" s="27" t="s">
        <v>230</v>
      </c>
      <c r="C205" s="5" t="s">
        <v>312</v>
      </c>
      <c r="D205" s="23" t="s">
        <v>30</v>
      </c>
      <c r="E205" s="17">
        <v>3307851</v>
      </c>
      <c r="F205" s="17">
        <v>1328508.8899999999</v>
      </c>
      <c r="G205" s="18">
        <v>2.4900000000000002</v>
      </c>
      <c r="I205" s="17">
        <v>25000</v>
      </c>
      <c r="J205" s="17">
        <f t="shared" si="15"/>
        <v>6250</v>
      </c>
      <c r="K205" s="17">
        <f t="shared" si="16"/>
        <v>31250</v>
      </c>
      <c r="L205" s="17">
        <v>1200000</v>
      </c>
      <c r="M205" s="17">
        <f t="shared" si="17"/>
        <v>300000</v>
      </c>
      <c r="N205" s="17">
        <f t="shared" si="18"/>
        <v>1500000</v>
      </c>
    </row>
    <row r="206" spans="1:14" x14ac:dyDescent="0.2">
      <c r="A206" s="5">
        <v>4448</v>
      </c>
      <c r="B206" s="27" t="s">
        <v>158</v>
      </c>
      <c r="C206" s="5" t="s">
        <v>312</v>
      </c>
      <c r="D206" s="23" t="s">
        <v>30</v>
      </c>
      <c r="E206" s="17">
        <v>3386666</v>
      </c>
      <c r="F206" s="17">
        <v>1360162.71</v>
      </c>
      <c r="G206" s="18">
        <v>2.4900000000000002</v>
      </c>
      <c r="I206" s="17">
        <v>25000</v>
      </c>
      <c r="J206" s="17">
        <f t="shared" si="15"/>
        <v>6250</v>
      </c>
      <c r="K206" s="17">
        <f t="shared" si="16"/>
        <v>31250</v>
      </c>
      <c r="L206" s="17">
        <v>1200000</v>
      </c>
      <c r="M206" s="17">
        <f t="shared" si="17"/>
        <v>300000</v>
      </c>
      <c r="N206" s="17">
        <f t="shared" si="18"/>
        <v>1500000</v>
      </c>
    </row>
    <row r="207" spans="1:14" x14ac:dyDescent="0.2">
      <c r="A207" s="5">
        <v>3325</v>
      </c>
      <c r="B207" s="27" t="s">
        <v>147</v>
      </c>
      <c r="C207" s="5" t="s">
        <v>312</v>
      </c>
      <c r="D207" s="23" t="s">
        <v>30</v>
      </c>
      <c r="E207" s="17">
        <v>3410732</v>
      </c>
      <c r="F207" s="17">
        <v>1369827.81</v>
      </c>
      <c r="G207" s="18">
        <v>2.4900000000000002</v>
      </c>
      <c r="I207" s="17">
        <v>25000</v>
      </c>
      <c r="J207" s="17">
        <f t="shared" si="15"/>
        <v>6250</v>
      </c>
      <c r="K207" s="17">
        <f t="shared" si="16"/>
        <v>31250</v>
      </c>
      <c r="L207" s="17">
        <v>1200000</v>
      </c>
      <c r="M207" s="17">
        <f t="shared" si="17"/>
        <v>300000</v>
      </c>
      <c r="N207" s="17">
        <f t="shared" si="18"/>
        <v>1500000</v>
      </c>
    </row>
    <row r="208" spans="1:14" x14ac:dyDescent="0.2">
      <c r="A208" s="5">
        <v>3463</v>
      </c>
      <c r="B208" s="27" t="s">
        <v>209</v>
      </c>
      <c r="C208" s="5" t="s">
        <v>312</v>
      </c>
      <c r="D208" s="23" t="s">
        <v>30</v>
      </c>
      <c r="E208" s="17">
        <v>3478220</v>
      </c>
      <c r="F208" s="17">
        <v>1396932.93</v>
      </c>
      <c r="G208" s="18">
        <v>2.4900000000000002</v>
      </c>
      <c r="I208" s="17">
        <v>25000</v>
      </c>
      <c r="J208" s="17">
        <f t="shared" si="15"/>
        <v>6250</v>
      </c>
      <c r="K208" s="17">
        <f t="shared" si="16"/>
        <v>31250</v>
      </c>
      <c r="L208" s="17">
        <v>1200000</v>
      </c>
      <c r="M208" s="17">
        <f t="shared" si="17"/>
        <v>300000</v>
      </c>
      <c r="N208" s="17">
        <f t="shared" si="18"/>
        <v>1500000</v>
      </c>
    </row>
    <row r="209" spans="1:14" x14ac:dyDescent="0.2">
      <c r="A209" s="5">
        <v>3707</v>
      </c>
      <c r="B209" s="27" t="s">
        <v>97</v>
      </c>
      <c r="C209" s="5" t="s">
        <v>312</v>
      </c>
      <c r="D209" s="23" t="s">
        <v>30</v>
      </c>
      <c r="E209" s="17">
        <v>3497436</v>
      </c>
      <c r="F209" s="17">
        <v>1404650.61</v>
      </c>
      <c r="G209" s="18">
        <v>2.4900000000000002</v>
      </c>
      <c r="I209" s="17">
        <v>25000</v>
      </c>
      <c r="J209" s="17">
        <f t="shared" si="15"/>
        <v>6250</v>
      </c>
      <c r="K209" s="17">
        <f t="shared" si="16"/>
        <v>31250</v>
      </c>
      <c r="L209" s="17">
        <v>1200000</v>
      </c>
      <c r="M209" s="17">
        <f t="shared" si="17"/>
        <v>300000</v>
      </c>
      <c r="N209" s="17">
        <f t="shared" si="18"/>
        <v>1500000</v>
      </c>
    </row>
    <row r="210" spans="1:14" x14ac:dyDescent="0.2">
      <c r="A210" s="5">
        <v>3970</v>
      </c>
      <c r="B210" s="27" t="s">
        <v>131</v>
      </c>
      <c r="C210" s="5" t="s">
        <v>312</v>
      </c>
      <c r="D210" s="23" t="s">
        <v>30</v>
      </c>
      <c r="E210" s="17">
        <v>3614594</v>
      </c>
      <c r="F210" s="17">
        <v>1451703.46</v>
      </c>
      <c r="G210" s="18">
        <v>2.4900000000000002</v>
      </c>
      <c r="I210" s="17">
        <v>25000</v>
      </c>
      <c r="J210" s="17">
        <f t="shared" si="15"/>
        <v>6250</v>
      </c>
      <c r="K210" s="17">
        <f t="shared" si="16"/>
        <v>31250</v>
      </c>
      <c r="L210" s="17">
        <v>1200000</v>
      </c>
      <c r="M210" s="17">
        <f t="shared" si="17"/>
        <v>300000</v>
      </c>
      <c r="N210" s="17">
        <f t="shared" si="18"/>
        <v>1500000</v>
      </c>
    </row>
    <row r="211" spans="1:14" x14ac:dyDescent="0.2">
      <c r="A211" s="5">
        <v>3519</v>
      </c>
      <c r="B211" s="27" t="s">
        <v>195</v>
      </c>
      <c r="C211" s="5" t="s">
        <v>312</v>
      </c>
      <c r="D211" s="23" t="s">
        <v>30</v>
      </c>
      <c r="E211" s="17">
        <v>3645024</v>
      </c>
      <c r="F211" s="17">
        <v>1463925.03</v>
      </c>
      <c r="G211" s="18">
        <v>2.4900000000000002</v>
      </c>
      <c r="I211" s="17">
        <v>25000</v>
      </c>
      <c r="J211" s="17">
        <f t="shared" si="15"/>
        <v>6250</v>
      </c>
      <c r="K211" s="17">
        <f t="shared" si="16"/>
        <v>31250</v>
      </c>
      <c r="L211" s="17">
        <v>1200000</v>
      </c>
      <c r="M211" s="17">
        <f t="shared" si="17"/>
        <v>300000</v>
      </c>
      <c r="N211" s="17">
        <f t="shared" si="18"/>
        <v>1500000</v>
      </c>
    </row>
    <row r="212" spans="1:14" x14ac:dyDescent="0.2">
      <c r="A212" s="5">
        <v>4418</v>
      </c>
      <c r="B212" s="27" t="s">
        <v>184</v>
      </c>
      <c r="C212" s="5" t="s">
        <v>312</v>
      </c>
      <c r="D212" s="23" t="s">
        <v>30</v>
      </c>
      <c r="E212" s="17">
        <v>3655036</v>
      </c>
      <c r="F212" s="17">
        <v>1467946.11</v>
      </c>
      <c r="G212" s="18">
        <v>2.4900000000000002</v>
      </c>
      <c r="I212" s="17">
        <v>25000</v>
      </c>
      <c r="J212" s="17">
        <f t="shared" si="15"/>
        <v>6250</v>
      </c>
      <c r="K212" s="17">
        <f t="shared" si="16"/>
        <v>31250</v>
      </c>
      <c r="L212" s="17">
        <v>1200000</v>
      </c>
      <c r="M212" s="17">
        <f t="shared" si="17"/>
        <v>300000</v>
      </c>
      <c r="N212" s="17">
        <f t="shared" si="18"/>
        <v>1500000</v>
      </c>
    </row>
    <row r="213" spans="1:14" x14ac:dyDescent="0.2">
      <c r="A213" s="5">
        <v>3967</v>
      </c>
      <c r="B213" s="27" t="s">
        <v>210</v>
      </c>
      <c r="C213" s="5" t="s">
        <v>312</v>
      </c>
      <c r="D213" s="23" t="s">
        <v>30</v>
      </c>
      <c r="E213" s="17">
        <v>3789043</v>
      </c>
      <c r="F213" s="17">
        <v>1521766.2</v>
      </c>
      <c r="G213" s="18">
        <v>2.4900000000000002</v>
      </c>
      <c r="I213" s="17">
        <v>25000</v>
      </c>
      <c r="J213" s="17">
        <f t="shared" si="15"/>
        <v>6250</v>
      </c>
      <c r="K213" s="17">
        <f t="shared" si="16"/>
        <v>31250</v>
      </c>
      <c r="L213" s="17">
        <v>1200000</v>
      </c>
      <c r="M213" s="17">
        <f t="shared" si="17"/>
        <v>300000</v>
      </c>
      <c r="N213" s="17">
        <f t="shared" si="18"/>
        <v>1500000</v>
      </c>
    </row>
    <row r="214" spans="1:14" x14ac:dyDescent="0.2">
      <c r="A214" s="5">
        <v>4404</v>
      </c>
      <c r="B214" s="27" t="s">
        <v>98</v>
      </c>
      <c r="C214" s="5" t="s">
        <v>312</v>
      </c>
      <c r="D214" s="23" t="s">
        <v>30</v>
      </c>
      <c r="E214" s="17">
        <v>3839613</v>
      </c>
      <c r="F214" s="17">
        <v>1542076.69</v>
      </c>
      <c r="G214" s="18">
        <v>2.4900000000000002</v>
      </c>
      <c r="I214" s="17">
        <v>25000</v>
      </c>
      <c r="J214" s="17">
        <f t="shared" si="15"/>
        <v>6250</v>
      </c>
      <c r="K214" s="17">
        <f t="shared" si="16"/>
        <v>31250</v>
      </c>
      <c r="L214" s="17">
        <v>1200000</v>
      </c>
      <c r="M214" s="17">
        <f t="shared" si="17"/>
        <v>300000</v>
      </c>
      <c r="N214" s="17">
        <f t="shared" si="18"/>
        <v>1500000</v>
      </c>
    </row>
    <row r="215" spans="1:14" x14ac:dyDescent="0.2">
      <c r="A215" s="5">
        <v>3527</v>
      </c>
      <c r="B215" s="27" t="s">
        <v>194</v>
      </c>
      <c r="C215" s="5" t="s">
        <v>312</v>
      </c>
      <c r="D215" s="23" t="s">
        <v>30</v>
      </c>
      <c r="E215" s="17">
        <v>3893010</v>
      </c>
      <c r="F215" s="17">
        <v>1563521.97</v>
      </c>
      <c r="G215" s="18">
        <v>2.4900000000000002</v>
      </c>
      <c r="I215" s="17">
        <v>25000</v>
      </c>
      <c r="J215" s="17">
        <f t="shared" si="15"/>
        <v>6250</v>
      </c>
      <c r="K215" s="17">
        <f t="shared" si="16"/>
        <v>31250</v>
      </c>
      <c r="L215" s="17">
        <v>1200000</v>
      </c>
      <c r="M215" s="17">
        <f t="shared" si="17"/>
        <v>300000</v>
      </c>
      <c r="N215" s="17">
        <f t="shared" si="18"/>
        <v>1500000</v>
      </c>
    </row>
    <row r="216" spans="1:14" x14ac:dyDescent="0.2">
      <c r="A216" s="5">
        <v>3338</v>
      </c>
      <c r="B216" s="27" t="s">
        <v>155</v>
      </c>
      <c r="C216" s="5" t="s">
        <v>312</v>
      </c>
      <c r="D216" s="23" t="s">
        <v>30</v>
      </c>
      <c r="E216" s="17">
        <v>3970581</v>
      </c>
      <c r="F216" s="17">
        <v>1594675.95</v>
      </c>
      <c r="G216" s="18">
        <v>2.4900000000000002</v>
      </c>
      <c r="I216" s="17">
        <v>25000</v>
      </c>
      <c r="J216" s="17">
        <f t="shared" si="15"/>
        <v>6250</v>
      </c>
      <c r="K216" s="17">
        <f t="shared" si="16"/>
        <v>31250</v>
      </c>
      <c r="L216" s="17">
        <v>1200000</v>
      </c>
      <c r="M216" s="17">
        <f t="shared" si="17"/>
        <v>300000</v>
      </c>
      <c r="N216" s="17">
        <f t="shared" si="18"/>
        <v>1500000</v>
      </c>
    </row>
    <row r="217" spans="1:14" x14ac:dyDescent="0.2">
      <c r="A217" s="5">
        <v>3986</v>
      </c>
      <c r="B217" s="27" t="s">
        <v>172</v>
      </c>
      <c r="C217" s="5" t="s">
        <v>312</v>
      </c>
      <c r="D217" s="23" t="s">
        <v>30</v>
      </c>
      <c r="E217" s="17">
        <v>4013324</v>
      </c>
      <c r="F217" s="17">
        <v>1611842.83</v>
      </c>
      <c r="G217" s="18">
        <v>2.4900000000000002</v>
      </c>
      <c r="I217" s="17">
        <v>25000</v>
      </c>
      <c r="J217" s="17">
        <f t="shared" si="15"/>
        <v>6250</v>
      </c>
      <c r="K217" s="17">
        <f t="shared" si="16"/>
        <v>31250</v>
      </c>
      <c r="L217" s="17">
        <v>1200000</v>
      </c>
      <c r="M217" s="17">
        <f t="shared" si="17"/>
        <v>300000</v>
      </c>
      <c r="N217" s="17">
        <f t="shared" si="18"/>
        <v>1500000</v>
      </c>
    </row>
    <row r="218" spans="1:14" x14ac:dyDescent="0.2">
      <c r="A218" s="5">
        <v>3533</v>
      </c>
      <c r="B218" s="27" t="s">
        <v>271</v>
      </c>
      <c r="C218" s="5" t="s">
        <v>312</v>
      </c>
      <c r="D218" s="23" t="s">
        <v>30</v>
      </c>
      <c r="E218" s="17">
        <v>4074206</v>
      </c>
      <c r="F218" s="17">
        <v>1636294.47</v>
      </c>
      <c r="G218" s="18">
        <v>2.4900000000000002</v>
      </c>
      <c r="I218" s="17">
        <v>25000</v>
      </c>
      <c r="J218" s="17">
        <f t="shared" si="15"/>
        <v>6250</v>
      </c>
      <c r="K218" s="17">
        <f t="shared" si="16"/>
        <v>31250</v>
      </c>
      <c r="L218" s="17">
        <v>1200000</v>
      </c>
      <c r="M218" s="17">
        <f t="shared" si="17"/>
        <v>300000</v>
      </c>
      <c r="N218" s="17">
        <f t="shared" si="18"/>
        <v>1500000</v>
      </c>
    </row>
    <row r="219" spans="1:14" x14ac:dyDescent="0.2">
      <c r="A219" s="5">
        <v>3321</v>
      </c>
      <c r="B219" s="27" t="s">
        <v>208</v>
      </c>
      <c r="C219" s="5" t="s">
        <v>312</v>
      </c>
      <c r="D219" s="23" t="s">
        <v>30</v>
      </c>
      <c r="E219" s="17">
        <v>4094164</v>
      </c>
      <c r="F219" s="17">
        <v>1644310.03</v>
      </c>
      <c r="G219" s="18">
        <v>2.4900000000000002</v>
      </c>
      <c r="I219" s="17">
        <v>25000</v>
      </c>
      <c r="J219" s="17">
        <f t="shared" si="15"/>
        <v>6250</v>
      </c>
      <c r="K219" s="17">
        <f t="shared" si="16"/>
        <v>31250</v>
      </c>
      <c r="L219" s="17">
        <v>1200000</v>
      </c>
      <c r="M219" s="17">
        <f t="shared" si="17"/>
        <v>300000</v>
      </c>
      <c r="N219" s="17">
        <f t="shared" si="18"/>
        <v>1500000</v>
      </c>
    </row>
    <row r="220" spans="1:14" x14ac:dyDescent="0.2">
      <c r="A220" s="5">
        <v>4412</v>
      </c>
      <c r="B220" s="27" t="s">
        <v>149</v>
      </c>
      <c r="C220" s="5" t="s">
        <v>312</v>
      </c>
      <c r="D220" s="23" t="s">
        <v>30</v>
      </c>
      <c r="E220" s="17">
        <v>4129611</v>
      </c>
      <c r="F220" s="17">
        <v>1658546.5</v>
      </c>
      <c r="G220" s="18">
        <v>2.4900000000000002</v>
      </c>
      <c r="I220" s="17">
        <v>25000</v>
      </c>
      <c r="J220" s="17">
        <f t="shared" si="15"/>
        <v>6250</v>
      </c>
      <c r="K220" s="17">
        <f t="shared" si="16"/>
        <v>31250</v>
      </c>
      <c r="L220" s="17">
        <v>1200000</v>
      </c>
      <c r="M220" s="17">
        <f t="shared" si="17"/>
        <v>300000</v>
      </c>
      <c r="N220" s="17">
        <f t="shared" si="18"/>
        <v>1500000</v>
      </c>
    </row>
    <row r="221" spans="1:14" x14ac:dyDescent="0.2">
      <c r="A221" s="5">
        <v>4344</v>
      </c>
      <c r="B221" s="27" t="s">
        <v>257</v>
      </c>
      <c r="C221" s="5" t="s">
        <v>312</v>
      </c>
      <c r="D221" s="23" t="s">
        <v>30</v>
      </c>
      <c r="E221" s="17">
        <v>4149886</v>
      </c>
      <c r="F221" s="17">
        <v>1666689.1</v>
      </c>
      <c r="G221" s="18">
        <v>2.4900000000000002</v>
      </c>
      <c r="I221" s="17">
        <v>25000</v>
      </c>
      <c r="J221" s="17">
        <f t="shared" si="15"/>
        <v>6250</v>
      </c>
      <c r="K221" s="17">
        <f t="shared" si="16"/>
        <v>31250</v>
      </c>
      <c r="L221" s="17">
        <v>1200000</v>
      </c>
      <c r="M221" s="17">
        <f t="shared" si="17"/>
        <v>300000</v>
      </c>
      <c r="N221" s="17">
        <f t="shared" si="18"/>
        <v>1500000</v>
      </c>
    </row>
    <row r="222" spans="1:14" x14ac:dyDescent="0.2">
      <c r="A222" s="5">
        <v>3750</v>
      </c>
      <c r="B222" s="27" t="s">
        <v>262</v>
      </c>
      <c r="C222" s="5" t="s">
        <v>312</v>
      </c>
      <c r="D222" s="23" t="s">
        <v>30</v>
      </c>
      <c r="E222" s="17">
        <v>4270724</v>
      </c>
      <c r="F222" s="17">
        <v>1715220.47</v>
      </c>
      <c r="G222" s="18">
        <v>2.4900000000000002</v>
      </c>
      <c r="I222" s="17">
        <v>25000</v>
      </c>
      <c r="J222" s="17">
        <f t="shared" si="15"/>
        <v>6250</v>
      </c>
      <c r="K222" s="17">
        <f t="shared" si="16"/>
        <v>31250</v>
      </c>
      <c r="L222" s="17">
        <v>1200000</v>
      </c>
      <c r="M222" s="17">
        <f t="shared" si="17"/>
        <v>300000</v>
      </c>
      <c r="N222" s="17">
        <f t="shared" si="18"/>
        <v>1500000</v>
      </c>
    </row>
    <row r="223" spans="1:14" x14ac:dyDescent="0.2">
      <c r="A223" s="5">
        <v>3865</v>
      </c>
      <c r="B223" s="27" t="s">
        <v>223</v>
      </c>
      <c r="C223" s="5" t="s">
        <v>312</v>
      </c>
      <c r="D223" s="23" t="s">
        <v>30</v>
      </c>
      <c r="E223" s="17">
        <v>4276041</v>
      </c>
      <c r="F223" s="17">
        <v>1717355.86</v>
      </c>
      <c r="G223" s="18">
        <v>2.4900000000000002</v>
      </c>
      <c r="I223" s="17">
        <v>25000</v>
      </c>
      <c r="J223" s="17">
        <f t="shared" si="15"/>
        <v>6250</v>
      </c>
      <c r="K223" s="17">
        <f t="shared" si="16"/>
        <v>31250</v>
      </c>
      <c r="L223" s="17">
        <v>1200000</v>
      </c>
      <c r="M223" s="17">
        <f t="shared" si="17"/>
        <v>300000</v>
      </c>
      <c r="N223" s="17">
        <f t="shared" si="18"/>
        <v>1500000</v>
      </c>
    </row>
    <row r="224" spans="1:14" x14ac:dyDescent="0.2">
      <c r="A224" s="5">
        <v>4363</v>
      </c>
      <c r="B224" s="27" t="s">
        <v>203</v>
      </c>
      <c r="C224" s="5" t="s">
        <v>312</v>
      </c>
      <c r="D224" s="23" t="s">
        <v>30</v>
      </c>
      <c r="E224" s="17">
        <v>4323765</v>
      </c>
      <c r="F224" s="17">
        <v>1736522.58</v>
      </c>
      <c r="G224" s="18">
        <v>2.4900000000000002</v>
      </c>
      <c r="I224" s="17">
        <v>25000</v>
      </c>
      <c r="J224" s="17">
        <f t="shared" si="15"/>
        <v>6250</v>
      </c>
      <c r="K224" s="17">
        <f t="shared" si="16"/>
        <v>31250</v>
      </c>
      <c r="L224" s="17">
        <v>1200000</v>
      </c>
      <c r="M224" s="17">
        <f t="shared" si="17"/>
        <v>300000</v>
      </c>
      <c r="N224" s="17">
        <f t="shared" si="18"/>
        <v>1500000</v>
      </c>
    </row>
    <row r="225" spans="1:15" x14ac:dyDescent="0.2">
      <c r="A225" s="5">
        <v>4295</v>
      </c>
      <c r="B225" s="27" t="s">
        <v>280</v>
      </c>
      <c r="C225" s="5" t="s">
        <v>312</v>
      </c>
      <c r="D225" s="23" t="s">
        <v>30</v>
      </c>
      <c r="E225" s="17">
        <v>4461177</v>
      </c>
      <c r="F225" s="17">
        <v>1791710.67</v>
      </c>
      <c r="G225" s="18">
        <v>2.4900000000000002</v>
      </c>
      <c r="I225" s="17">
        <v>25000</v>
      </c>
      <c r="J225" s="17">
        <f t="shared" si="15"/>
        <v>6250</v>
      </c>
      <c r="K225" s="17">
        <f t="shared" si="16"/>
        <v>31250</v>
      </c>
      <c r="L225" s="17">
        <v>1200000</v>
      </c>
      <c r="M225" s="17">
        <f t="shared" si="17"/>
        <v>300000</v>
      </c>
      <c r="N225" s="17">
        <f t="shared" si="18"/>
        <v>1500000</v>
      </c>
    </row>
    <row r="226" spans="1:15" x14ac:dyDescent="0.2">
      <c r="A226" s="5">
        <v>3969</v>
      </c>
      <c r="B226" s="27" t="s">
        <v>166</v>
      </c>
      <c r="C226" s="5" t="s">
        <v>312</v>
      </c>
      <c r="D226" s="23" t="s">
        <v>30</v>
      </c>
      <c r="E226" s="17">
        <v>4526467</v>
      </c>
      <c r="F226" s="17">
        <v>1817932.76</v>
      </c>
      <c r="G226" s="18">
        <v>2.4900000000000002</v>
      </c>
      <c r="I226" s="17">
        <v>25000</v>
      </c>
      <c r="J226" s="17">
        <f t="shared" si="15"/>
        <v>6250</v>
      </c>
      <c r="K226" s="17">
        <f t="shared" si="16"/>
        <v>31250</v>
      </c>
      <c r="L226" s="17">
        <v>1200000</v>
      </c>
      <c r="M226" s="17">
        <f t="shared" si="17"/>
        <v>300000</v>
      </c>
      <c r="N226" s="17">
        <f t="shared" si="18"/>
        <v>1500000</v>
      </c>
    </row>
    <row r="227" spans="1:15" x14ac:dyDescent="0.2">
      <c r="A227" s="5">
        <v>3186</v>
      </c>
      <c r="B227" s="27" t="s">
        <v>170</v>
      </c>
      <c r="C227" s="5" t="s">
        <v>312</v>
      </c>
      <c r="D227" s="23" t="s">
        <v>30</v>
      </c>
      <c r="E227" s="17">
        <v>4654315</v>
      </c>
      <c r="F227" s="17">
        <v>1869279.37</v>
      </c>
      <c r="G227" s="18">
        <v>2.4900000000000002</v>
      </c>
      <c r="I227" s="17">
        <v>25000</v>
      </c>
      <c r="J227" s="17">
        <f t="shared" si="15"/>
        <v>6250</v>
      </c>
      <c r="K227" s="17">
        <f t="shared" si="16"/>
        <v>31250</v>
      </c>
      <c r="L227" s="17">
        <v>1200000</v>
      </c>
      <c r="M227" s="17">
        <f t="shared" si="17"/>
        <v>300000</v>
      </c>
      <c r="N227" s="17">
        <f t="shared" si="18"/>
        <v>1500000</v>
      </c>
    </row>
    <row r="228" spans="1:15" x14ac:dyDescent="0.2">
      <c r="A228" s="5">
        <v>3973</v>
      </c>
      <c r="B228" s="27" t="s">
        <v>146</v>
      </c>
      <c r="C228" s="5" t="s">
        <v>312</v>
      </c>
      <c r="D228" s="23" t="s">
        <v>30</v>
      </c>
      <c r="E228" s="17">
        <v>4721185</v>
      </c>
      <c r="F228" s="17">
        <v>1896135.72</v>
      </c>
      <c r="G228" s="18">
        <v>2.4900000000000002</v>
      </c>
      <c r="I228" s="17">
        <v>25000</v>
      </c>
      <c r="J228" s="17">
        <f t="shared" si="15"/>
        <v>6250</v>
      </c>
      <c r="K228" s="17">
        <f t="shared" si="16"/>
        <v>31250</v>
      </c>
      <c r="L228" s="17">
        <v>1200000</v>
      </c>
      <c r="M228" s="17">
        <f t="shared" si="17"/>
        <v>300000</v>
      </c>
      <c r="N228" s="17">
        <f t="shared" ref="N228:N235" si="19">(L228+M228)</f>
        <v>1500000</v>
      </c>
    </row>
    <row r="229" spans="1:15" x14ac:dyDescent="0.2">
      <c r="A229" s="5">
        <v>3993</v>
      </c>
      <c r="B229" s="27" t="s">
        <v>148</v>
      </c>
      <c r="C229" s="5" t="s">
        <v>312</v>
      </c>
      <c r="D229" s="23" t="s">
        <v>30</v>
      </c>
      <c r="E229" s="17">
        <v>4778347</v>
      </c>
      <c r="F229" s="17">
        <v>1919093.51</v>
      </c>
      <c r="G229" s="18">
        <v>2.4900000000000002</v>
      </c>
      <c r="I229" s="17">
        <v>25000</v>
      </c>
      <c r="J229" s="17">
        <f t="shared" si="15"/>
        <v>6250</v>
      </c>
      <c r="K229" s="17">
        <f t="shared" si="16"/>
        <v>31250</v>
      </c>
      <c r="L229" s="17">
        <v>1200000</v>
      </c>
      <c r="M229" s="17">
        <f t="shared" si="17"/>
        <v>300000</v>
      </c>
      <c r="N229" s="17">
        <f t="shared" si="19"/>
        <v>1500000</v>
      </c>
    </row>
    <row r="230" spans="1:15" x14ac:dyDescent="0.2">
      <c r="A230" s="5">
        <v>4012</v>
      </c>
      <c r="B230" s="27" t="s">
        <v>142</v>
      </c>
      <c r="C230" s="5" t="s">
        <v>312</v>
      </c>
      <c r="D230" s="23" t="s">
        <v>30</v>
      </c>
      <c r="E230" s="17">
        <v>4809746</v>
      </c>
      <c r="F230" s="17">
        <v>1931703.65</v>
      </c>
      <c r="G230" s="18">
        <v>2.4900000000000002</v>
      </c>
      <c r="I230" s="17">
        <v>25000</v>
      </c>
      <c r="J230" s="17">
        <f t="shared" si="15"/>
        <v>6250</v>
      </c>
      <c r="K230" s="17">
        <f t="shared" si="16"/>
        <v>31250</v>
      </c>
      <c r="L230" s="17">
        <v>1200000</v>
      </c>
      <c r="M230" s="17">
        <f t="shared" si="17"/>
        <v>300000</v>
      </c>
      <c r="N230" s="17">
        <f t="shared" si="19"/>
        <v>1500000</v>
      </c>
    </row>
    <row r="231" spans="1:15" x14ac:dyDescent="0.2">
      <c r="A231" s="5">
        <v>3335</v>
      </c>
      <c r="B231" s="27" t="s">
        <v>238</v>
      </c>
      <c r="C231" s="5" t="s">
        <v>312</v>
      </c>
      <c r="D231" s="23" t="s">
        <v>30</v>
      </c>
      <c r="E231" s="17">
        <v>4938745</v>
      </c>
      <c r="F231" s="17">
        <v>1983513.07</v>
      </c>
      <c r="G231" s="18">
        <v>2.4900000000000002</v>
      </c>
      <c r="I231" s="17">
        <v>25000</v>
      </c>
      <c r="J231" s="17">
        <f t="shared" si="15"/>
        <v>6250</v>
      </c>
      <c r="K231" s="17">
        <f t="shared" si="16"/>
        <v>31250</v>
      </c>
      <c r="L231" s="17">
        <v>1200000</v>
      </c>
      <c r="M231" s="17">
        <f t="shared" si="17"/>
        <v>300000</v>
      </c>
      <c r="N231" s="17">
        <f t="shared" si="19"/>
        <v>1500000</v>
      </c>
    </row>
    <row r="232" spans="1:15" x14ac:dyDescent="0.2">
      <c r="A232" s="5">
        <v>3517</v>
      </c>
      <c r="B232" s="27" t="s">
        <v>134</v>
      </c>
      <c r="C232" s="5" t="s">
        <v>312</v>
      </c>
      <c r="D232" s="23" t="s">
        <v>30</v>
      </c>
      <c r="E232" s="17">
        <v>5079712</v>
      </c>
      <c r="F232" s="17">
        <v>2040128.73</v>
      </c>
      <c r="G232" s="18">
        <v>2.4900000000000002</v>
      </c>
      <c r="I232" s="17">
        <v>25000</v>
      </c>
      <c r="J232" s="17">
        <f t="shared" si="15"/>
        <v>6250</v>
      </c>
      <c r="K232" s="17">
        <f t="shared" si="16"/>
        <v>31250</v>
      </c>
      <c r="L232" s="17">
        <v>1200000</v>
      </c>
      <c r="M232" s="17">
        <f t="shared" si="17"/>
        <v>300000</v>
      </c>
      <c r="N232" s="17">
        <f t="shared" si="19"/>
        <v>1500000</v>
      </c>
    </row>
    <row r="233" spans="1:15" x14ac:dyDescent="0.2">
      <c r="A233" s="5">
        <v>3522</v>
      </c>
      <c r="B233" s="27" t="s">
        <v>189</v>
      </c>
      <c r="C233" s="5" t="s">
        <v>312</v>
      </c>
      <c r="D233" s="23" t="s">
        <v>30</v>
      </c>
      <c r="E233" s="17">
        <v>5087017</v>
      </c>
      <c r="F233" s="17">
        <v>2043062.57</v>
      </c>
      <c r="G233" s="18">
        <v>2.4900000000000002</v>
      </c>
      <c r="I233" s="17">
        <v>25000</v>
      </c>
      <c r="J233" s="17">
        <f t="shared" si="15"/>
        <v>6250</v>
      </c>
      <c r="K233" s="17">
        <f t="shared" si="16"/>
        <v>31250</v>
      </c>
      <c r="L233" s="17">
        <v>1200000</v>
      </c>
      <c r="M233" s="17">
        <f t="shared" si="17"/>
        <v>300000</v>
      </c>
      <c r="N233" s="17">
        <f t="shared" si="19"/>
        <v>1500000</v>
      </c>
    </row>
    <row r="234" spans="1:15" x14ac:dyDescent="0.2">
      <c r="A234" s="5">
        <v>3288</v>
      </c>
      <c r="B234" s="27" t="s">
        <v>119</v>
      </c>
      <c r="C234" s="5" t="s">
        <v>312</v>
      </c>
      <c r="D234" s="23" t="s">
        <v>30</v>
      </c>
      <c r="E234" s="17">
        <v>5539912</v>
      </c>
      <c r="F234" s="17">
        <v>2224955.6</v>
      </c>
      <c r="G234" s="18">
        <v>2.4900000000000002</v>
      </c>
      <c r="I234" s="17">
        <v>25000</v>
      </c>
      <c r="J234" s="17">
        <f t="shared" si="15"/>
        <v>6250</v>
      </c>
      <c r="K234" s="17">
        <f t="shared" si="16"/>
        <v>31250</v>
      </c>
      <c r="L234" s="17">
        <v>1200000</v>
      </c>
      <c r="M234" s="17">
        <f t="shared" si="17"/>
        <v>300000</v>
      </c>
      <c r="N234" s="17">
        <f t="shared" si="19"/>
        <v>1500000</v>
      </c>
    </row>
    <row r="235" spans="1:15" x14ac:dyDescent="0.2">
      <c r="A235" s="5">
        <v>4271</v>
      </c>
      <c r="B235" s="27" t="s">
        <v>192</v>
      </c>
      <c r="C235" s="5" t="s">
        <v>312</v>
      </c>
      <c r="D235" s="23" t="s">
        <v>30</v>
      </c>
      <c r="E235" s="17">
        <v>5663230</v>
      </c>
      <c r="F235" s="17">
        <v>2274482.71</v>
      </c>
      <c r="G235" s="18">
        <v>2.4900000000000002</v>
      </c>
      <c r="I235" s="17">
        <v>25000</v>
      </c>
      <c r="J235" s="17">
        <f t="shared" si="15"/>
        <v>6250</v>
      </c>
      <c r="K235" s="17">
        <f t="shared" si="16"/>
        <v>31250</v>
      </c>
      <c r="L235" s="17">
        <v>1200000</v>
      </c>
      <c r="M235" s="17">
        <f t="shared" si="17"/>
        <v>300000</v>
      </c>
      <c r="N235" s="17">
        <f t="shared" si="19"/>
        <v>1500000</v>
      </c>
    </row>
    <row r="236" spans="1:15" x14ac:dyDescent="0.2">
      <c r="A236" s="5">
        <v>2676</v>
      </c>
      <c r="B236" s="16" t="s">
        <v>78</v>
      </c>
      <c r="C236" s="5" t="s">
        <v>307</v>
      </c>
      <c r="D236" s="5" t="s">
        <v>289</v>
      </c>
      <c r="E236" s="17">
        <v>3527415</v>
      </c>
      <c r="F236" s="17">
        <v>1444642.27</v>
      </c>
      <c r="G236" s="18">
        <v>2.44</v>
      </c>
      <c r="H236" s="17">
        <v>553817</v>
      </c>
      <c r="I236" s="17">
        <f t="shared" ref="I236:I242" si="20">SUM(H236+25000)</f>
        <v>578817</v>
      </c>
      <c r="J236" s="17">
        <v>6250</v>
      </c>
      <c r="K236" s="17">
        <v>31250</v>
      </c>
      <c r="L236" s="17">
        <f>SUM(H236+1200000)</f>
        <v>1753817</v>
      </c>
      <c r="M236" s="17">
        <f t="shared" si="17"/>
        <v>300000</v>
      </c>
      <c r="N236" s="17">
        <v>1500000</v>
      </c>
      <c r="O236" s="5" t="s">
        <v>325</v>
      </c>
    </row>
    <row r="237" spans="1:15" x14ac:dyDescent="0.2">
      <c r="A237" s="5">
        <v>2589</v>
      </c>
      <c r="B237" s="16" t="s">
        <v>75</v>
      </c>
      <c r="C237" s="5" t="s">
        <v>307</v>
      </c>
      <c r="D237" s="5" t="s">
        <v>289</v>
      </c>
      <c r="E237" s="17">
        <v>1268103</v>
      </c>
      <c r="F237" s="17">
        <v>523623.19</v>
      </c>
      <c r="G237" s="18">
        <v>2.42</v>
      </c>
      <c r="H237" s="17">
        <v>190297</v>
      </c>
      <c r="I237" s="17">
        <f t="shared" si="20"/>
        <v>215297</v>
      </c>
      <c r="J237" s="17">
        <v>6250</v>
      </c>
      <c r="K237" s="17">
        <v>31250</v>
      </c>
      <c r="L237" s="17">
        <f>SUM(H237+1200000)</f>
        <v>1390297</v>
      </c>
      <c r="M237" s="17">
        <f t="shared" si="17"/>
        <v>300000</v>
      </c>
      <c r="N237" s="17">
        <v>1500000</v>
      </c>
      <c r="O237" s="5" t="s">
        <v>325</v>
      </c>
    </row>
    <row r="238" spans="1:15" x14ac:dyDescent="0.2">
      <c r="A238" s="5">
        <v>2225</v>
      </c>
      <c r="B238" s="16" t="s">
        <v>58</v>
      </c>
      <c r="C238" s="5" t="s">
        <v>307</v>
      </c>
      <c r="D238" s="5" t="s">
        <v>4</v>
      </c>
      <c r="E238" s="17">
        <v>540927</v>
      </c>
      <c r="F238" s="17">
        <v>223976.05</v>
      </c>
      <c r="G238" s="18">
        <v>2.42</v>
      </c>
      <c r="H238" s="17">
        <v>111176</v>
      </c>
      <c r="I238" s="17">
        <f t="shared" si="20"/>
        <v>136176</v>
      </c>
      <c r="J238" s="17">
        <v>6250</v>
      </c>
      <c r="K238" s="17">
        <v>31250</v>
      </c>
      <c r="L238" s="17">
        <f>SUM(H238+1200000)</f>
        <v>1311176</v>
      </c>
      <c r="M238" s="17">
        <f t="shared" si="17"/>
        <v>300000</v>
      </c>
      <c r="N238" s="17">
        <v>1500000</v>
      </c>
      <c r="O238" s="5" t="s">
        <v>325</v>
      </c>
    </row>
    <row r="239" spans="1:15" x14ac:dyDescent="0.2">
      <c r="A239" s="5">
        <v>2823</v>
      </c>
      <c r="B239" s="16" t="s">
        <v>302</v>
      </c>
      <c r="C239" s="5" t="s">
        <v>307</v>
      </c>
      <c r="D239" s="5" t="s">
        <v>289</v>
      </c>
      <c r="E239" s="17">
        <v>31971</v>
      </c>
      <c r="F239" s="17">
        <v>13381.26</v>
      </c>
      <c r="G239" s="18">
        <v>2.39</v>
      </c>
      <c r="H239" s="17">
        <v>4428</v>
      </c>
      <c r="I239" s="17">
        <f t="shared" si="20"/>
        <v>29428</v>
      </c>
      <c r="J239" s="17">
        <v>6250</v>
      </c>
      <c r="K239" s="17">
        <v>31250</v>
      </c>
      <c r="L239" s="17">
        <f>SUM(H239+1200000)</f>
        <v>1204428</v>
      </c>
      <c r="M239" s="17">
        <f t="shared" si="17"/>
        <v>300000</v>
      </c>
      <c r="N239" s="17">
        <v>1500000</v>
      </c>
      <c r="O239" s="5" t="s">
        <v>325</v>
      </c>
    </row>
    <row r="240" spans="1:15" x14ac:dyDescent="0.2">
      <c r="A240" s="5">
        <v>2161</v>
      </c>
      <c r="B240" s="16" t="s">
        <v>50</v>
      </c>
      <c r="C240" s="5" t="s">
        <v>307</v>
      </c>
      <c r="D240" s="5" t="s">
        <v>4</v>
      </c>
      <c r="E240" s="17">
        <v>698815</v>
      </c>
      <c r="F240" s="17">
        <v>296369.18</v>
      </c>
      <c r="G240" s="18">
        <v>2.36</v>
      </c>
      <c r="H240" s="17">
        <v>130161</v>
      </c>
      <c r="I240" s="17">
        <f t="shared" si="20"/>
        <v>155161</v>
      </c>
      <c r="J240" s="17">
        <v>6250</v>
      </c>
      <c r="K240" s="17">
        <v>31250</v>
      </c>
      <c r="L240" s="17">
        <f>SUM(H240+1200000)</f>
        <v>1330161</v>
      </c>
      <c r="M240" s="17">
        <f t="shared" si="17"/>
        <v>300000</v>
      </c>
      <c r="N240" s="17">
        <v>1500000</v>
      </c>
      <c r="O240" s="5" t="s">
        <v>325</v>
      </c>
    </row>
    <row r="241" spans="1:15" x14ac:dyDescent="0.2">
      <c r="A241" s="19">
        <v>2526</v>
      </c>
      <c r="B241" s="20" t="s">
        <v>65</v>
      </c>
      <c r="C241" s="19" t="s">
        <v>307</v>
      </c>
      <c r="D241" s="19" t="s">
        <v>289</v>
      </c>
      <c r="E241" s="21">
        <v>8890781</v>
      </c>
      <c r="F241" s="21">
        <v>3762739.29</v>
      </c>
      <c r="G241" s="22">
        <v>2.36</v>
      </c>
      <c r="H241" s="21"/>
      <c r="I241" s="21">
        <f t="shared" si="20"/>
        <v>25000</v>
      </c>
      <c r="J241" s="21">
        <f t="shared" si="15"/>
        <v>6250</v>
      </c>
      <c r="K241" s="21">
        <f t="shared" si="16"/>
        <v>31250</v>
      </c>
      <c r="L241" s="21">
        <f>SUM(M241*4)</f>
        <v>1778156.2000000002</v>
      </c>
      <c r="M241" s="21">
        <f t="shared" si="17"/>
        <v>444539.05000000005</v>
      </c>
      <c r="N241" s="21">
        <f>(L241+M241)</f>
        <v>2222695.25</v>
      </c>
      <c r="O241" s="19" t="s">
        <v>315</v>
      </c>
    </row>
    <row r="242" spans="1:15" x14ac:dyDescent="0.2">
      <c r="A242" s="5">
        <v>2168</v>
      </c>
      <c r="B242" s="16" t="s">
        <v>51</v>
      </c>
      <c r="C242" s="5" t="s">
        <v>307</v>
      </c>
      <c r="D242" s="5" t="s">
        <v>4</v>
      </c>
      <c r="E242" s="17">
        <v>2996371</v>
      </c>
      <c r="F242" s="17">
        <v>1282873.3600000001</v>
      </c>
      <c r="G242" s="18">
        <v>2.34</v>
      </c>
      <c r="H242" s="17">
        <v>534874</v>
      </c>
      <c r="I242" s="17">
        <f t="shared" si="20"/>
        <v>559874</v>
      </c>
      <c r="J242" s="17">
        <v>6250</v>
      </c>
      <c r="K242" s="17">
        <v>31250</v>
      </c>
      <c r="L242" s="17">
        <f>SUM(H242+1200000)</f>
        <v>1734874</v>
      </c>
      <c r="M242" s="17">
        <f t="shared" si="17"/>
        <v>300000</v>
      </c>
      <c r="N242" s="17">
        <v>1500000</v>
      </c>
      <c r="O242" s="5" t="s">
        <v>325</v>
      </c>
    </row>
    <row r="243" spans="1:15" x14ac:dyDescent="0.2">
      <c r="A243" s="5">
        <v>2152</v>
      </c>
      <c r="B243" s="16" t="s">
        <v>10</v>
      </c>
      <c r="C243" s="5" t="s">
        <v>311</v>
      </c>
      <c r="D243" s="5" t="s">
        <v>4</v>
      </c>
      <c r="E243" s="17">
        <v>15813335.300000001</v>
      </c>
      <c r="F243" s="17">
        <v>6807842.4299999997</v>
      </c>
      <c r="G243" s="18">
        <v>2.3199999999999998</v>
      </c>
      <c r="I243" s="17">
        <v>25000</v>
      </c>
      <c r="J243" s="17">
        <f t="shared" si="15"/>
        <v>6250</v>
      </c>
      <c r="K243" s="17">
        <f t="shared" si="16"/>
        <v>31250</v>
      </c>
      <c r="L243" s="17">
        <f>SUM(M243*4)</f>
        <v>3162667.0600000005</v>
      </c>
      <c r="M243" s="17">
        <f t="shared" si="17"/>
        <v>790666.76500000013</v>
      </c>
      <c r="N243" s="17">
        <f>(L243+M243)</f>
        <v>3953333.8250000007</v>
      </c>
    </row>
    <row r="244" spans="1:15" x14ac:dyDescent="0.2">
      <c r="A244" s="5">
        <v>2008</v>
      </c>
      <c r="B244" s="16" t="s">
        <v>3</v>
      </c>
      <c r="C244" s="5" t="s">
        <v>311</v>
      </c>
      <c r="D244" s="5" t="s">
        <v>0</v>
      </c>
      <c r="E244" s="17">
        <v>200909791.02000001</v>
      </c>
      <c r="F244" s="17">
        <v>87105511.540000007</v>
      </c>
      <c r="G244" s="18">
        <v>2.31</v>
      </c>
      <c r="I244" s="17">
        <v>25000</v>
      </c>
      <c r="J244" s="17">
        <f t="shared" si="15"/>
        <v>6250</v>
      </c>
      <c r="K244" s="17">
        <f t="shared" si="16"/>
        <v>31250</v>
      </c>
      <c r="L244" s="17">
        <f>SUM(M244*4)</f>
        <v>40181958.204000004</v>
      </c>
      <c r="M244" s="17">
        <f t="shared" si="17"/>
        <v>10045489.551000001</v>
      </c>
      <c r="N244" s="17">
        <f>(L244+M244)</f>
        <v>50227447.755000003</v>
      </c>
    </row>
    <row r="245" spans="1:15" x14ac:dyDescent="0.2">
      <c r="A245" s="5">
        <v>2624</v>
      </c>
      <c r="B245" s="16" t="s">
        <v>77</v>
      </c>
      <c r="C245" s="5" t="s">
        <v>307</v>
      </c>
      <c r="D245" s="5" t="s">
        <v>289</v>
      </c>
      <c r="E245" s="17">
        <v>179950</v>
      </c>
      <c r="F245" s="17">
        <v>78547.429999999993</v>
      </c>
      <c r="G245" s="18">
        <v>2.29</v>
      </c>
      <c r="H245" s="17">
        <v>29238</v>
      </c>
      <c r="I245" s="17">
        <f>SUM(H245+25000)</f>
        <v>54238</v>
      </c>
      <c r="J245" s="17">
        <v>6250</v>
      </c>
      <c r="K245" s="17">
        <v>31250</v>
      </c>
      <c r="L245" s="17">
        <f>SUM(H245+1200000)</f>
        <v>1229238</v>
      </c>
      <c r="M245" s="17">
        <f t="shared" si="17"/>
        <v>300000</v>
      </c>
      <c r="N245" s="17">
        <v>1500000</v>
      </c>
      <c r="O245" s="5" t="s">
        <v>325</v>
      </c>
    </row>
    <row r="246" spans="1:15" x14ac:dyDescent="0.2">
      <c r="A246" s="5">
        <v>2698</v>
      </c>
      <c r="B246" s="16" t="s">
        <v>25</v>
      </c>
      <c r="C246" s="5" t="s">
        <v>311</v>
      </c>
      <c r="D246" s="5" t="s">
        <v>9</v>
      </c>
      <c r="E246" s="17">
        <v>310891.81</v>
      </c>
      <c r="F246" s="17">
        <v>135495.29999999999</v>
      </c>
      <c r="G246" s="18">
        <v>2.29</v>
      </c>
      <c r="I246" s="17">
        <v>25000</v>
      </c>
      <c r="J246" s="17">
        <f>0.25*I246</f>
        <v>6250</v>
      </c>
      <c r="K246" s="17">
        <f>SUM(I246+J246)</f>
        <v>31250</v>
      </c>
      <c r="L246" s="17">
        <v>1200000</v>
      </c>
      <c r="M246" s="17">
        <f t="shared" si="17"/>
        <v>300000</v>
      </c>
      <c r="N246" s="17">
        <v>1500000</v>
      </c>
    </row>
    <row r="247" spans="1:15" x14ac:dyDescent="0.2">
      <c r="A247" s="5">
        <v>2562</v>
      </c>
      <c r="B247" s="16" t="s">
        <v>303</v>
      </c>
      <c r="C247" s="5" t="s">
        <v>307</v>
      </c>
      <c r="D247" s="5" t="s">
        <v>289</v>
      </c>
      <c r="E247" s="17">
        <v>96044</v>
      </c>
      <c r="F247" s="17">
        <v>42664</v>
      </c>
      <c r="G247" s="18">
        <v>2.25</v>
      </c>
      <c r="H247" s="17">
        <v>14183</v>
      </c>
      <c r="I247" s="17">
        <f t="shared" ref="I247:I255" si="21">SUM(H247+25000)</f>
        <v>39183</v>
      </c>
      <c r="J247" s="17">
        <v>6250</v>
      </c>
      <c r="K247" s="17">
        <v>31250</v>
      </c>
      <c r="L247" s="17">
        <v>1214183</v>
      </c>
      <c r="M247" s="17">
        <f t="shared" si="17"/>
        <v>300000</v>
      </c>
      <c r="N247" s="17">
        <v>1500000</v>
      </c>
      <c r="O247" s="5" t="s">
        <v>325</v>
      </c>
    </row>
    <row r="248" spans="1:15" x14ac:dyDescent="0.2">
      <c r="A248" s="5">
        <v>2251</v>
      </c>
      <c r="B248" s="16" t="s">
        <v>60</v>
      </c>
      <c r="C248" s="5" t="s">
        <v>307</v>
      </c>
      <c r="D248" s="5" t="s">
        <v>4</v>
      </c>
      <c r="E248" s="17">
        <v>1561288</v>
      </c>
      <c r="F248" s="17">
        <v>697987.3</v>
      </c>
      <c r="G248" s="18">
        <v>2.2400000000000002</v>
      </c>
      <c r="H248" s="17">
        <v>222035</v>
      </c>
      <c r="I248" s="17">
        <f t="shared" si="21"/>
        <v>247035</v>
      </c>
      <c r="J248" s="17">
        <v>6250</v>
      </c>
      <c r="K248" s="17">
        <v>31250</v>
      </c>
      <c r="L248" s="17">
        <v>1422035</v>
      </c>
      <c r="M248" s="17">
        <f t="shared" si="17"/>
        <v>300000</v>
      </c>
      <c r="N248" s="17">
        <v>1500000</v>
      </c>
      <c r="O248" s="5" t="s">
        <v>325</v>
      </c>
    </row>
    <row r="249" spans="1:15" x14ac:dyDescent="0.2">
      <c r="A249" s="5">
        <v>2123</v>
      </c>
      <c r="B249" s="16" t="s">
        <v>45</v>
      </c>
      <c r="C249" s="5" t="s">
        <v>307</v>
      </c>
      <c r="D249" s="5" t="s">
        <v>4</v>
      </c>
      <c r="E249" s="17">
        <v>10400425</v>
      </c>
      <c r="F249" s="17">
        <v>4673377.91</v>
      </c>
      <c r="G249" s="18">
        <v>2.23</v>
      </c>
      <c r="H249" s="17">
        <v>780919</v>
      </c>
      <c r="I249" s="17">
        <f t="shared" si="21"/>
        <v>805919</v>
      </c>
      <c r="J249" s="17">
        <v>6250</v>
      </c>
      <c r="K249" s="17">
        <v>31250</v>
      </c>
      <c r="L249" s="17">
        <v>2861004</v>
      </c>
      <c r="M249" s="17">
        <f t="shared" si="17"/>
        <v>520021.25</v>
      </c>
      <c r="N249" s="17">
        <f>SUM(M249*5)</f>
        <v>2600106.25</v>
      </c>
      <c r="O249" s="5" t="s">
        <v>325</v>
      </c>
    </row>
    <row r="250" spans="1:15" x14ac:dyDescent="0.2">
      <c r="A250" s="5">
        <v>2580</v>
      </c>
      <c r="B250" s="16" t="s">
        <v>285</v>
      </c>
      <c r="C250" s="5" t="s">
        <v>307</v>
      </c>
      <c r="D250" s="5" t="s">
        <v>289</v>
      </c>
      <c r="E250" s="17">
        <v>9221459</v>
      </c>
      <c r="F250" s="17">
        <v>4197017.0199999996</v>
      </c>
      <c r="G250" s="18">
        <v>2.2000000000000002</v>
      </c>
      <c r="H250" s="17">
        <v>582477</v>
      </c>
      <c r="I250" s="17">
        <f t="shared" si="21"/>
        <v>607477</v>
      </c>
      <c r="J250" s="17">
        <v>6250</v>
      </c>
      <c r="K250" s="17">
        <v>31250</v>
      </c>
      <c r="L250" s="17">
        <f>SUM(H250+1844291.8)</f>
        <v>2426768.7999999998</v>
      </c>
      <c r="M250" s="17">
        <f t="shared" si="17"/>
        <v>461072.95</v>
      </c>
      <c r="N250" s="17">
        <v>2305364.75</v>
      </c>
      <c r="O250" s="5" t="s">
        <v>325</v>
      </c>
    </row>
    <row r="251" spans="1:15" x14ac:dyDescent="0.2">
      <c r="A251" s="5">
        <v>2568</v>
      </c>
      <c r="B251" s="16" t="s">
        <v>71</v>
      </c>
      <c r="C251" s="5" t="s">
        <v>307</v>
      </c>
      <c r="D251" s="5" t="s">
        <v>289</v>
      </c>
      <c r="E251" s="17">
        <v>2561096</v>
      </c>
      <c r="F251" s="17">
        <v>1165311.52</v>
      </c>
      <c r="G251" s="18">
        <v>2.2000000000000002</v>
      </c>
      <c r="H251" s="17">
        <v>162463</v>
      </c>
      <c r="I251" s="17">
        <f t="shared" si="21"/>
        <v>187463</v>
      </c>
      <c r="J251" s="17">
        <v>6250</v>
      </c>
      <c r="K251" s="17">
        <v>31250</v>
      </c>
      <c r="L251" s="17">
        <f>SUM(H251+1200000)</f>
        <v>1362463</v>
      </c>
      <c r="M251" s="17">
        <f t="shared" si="17"/>
        <v>300000</v>
      </c>
      <c r="N251" s="17">
        <v>1500000</v>
      </c>
      <c r="O251" s="5" t="s">
        <v>325</v>
      </c>
    </row>
    <row r="252" spans="1:15" x14ac:dyDescent="0.2">
      <c r="A252" s="5">
        <v>3843</v>
      </c>
      <c r="B252" s="27" t="s">
        <v>137</v>
      </c>
      <c r="C252" s="5" t="s">
        <v>312</v>
      </c>
      <c r="D252" s="23" t="s">
        <v>30</v>
      </c>
      <c r="E252" s="17">
        <v>163341591</v>
      </c>
      <c r="F252" s="17">
        <v>74500977.599999994</v>
      </c>
      <c r="G252" s="18">
        <v>2.19</v>
      </c>
      <c r="I252" s="17">
        <f t="shared" si="21"/>
        <v>25000</v>
      </c>
      <c r="J252" s="17">
        <v>6250</v>
      </c>
      <c r="K252" s="17">
        <v>31250</v>
      </c>
      <c r="L252" s="17">
        <f>SUM(M252*4)</f>
        <v>32668318.200000003</v>
      </c>
      <c r="M252" s="17">
        <f t="shared" si="17"/>
        <v>8167079.5500000007</v>
      </c>
      <c r="N252" s="17">
        <f>(L252+M252)</f>
        <v>40835397.75</v>
      </c>
    </row>
    <row r="253" spans="1:15" x14ac:dyDescent="0.2">
      <c r="A253" s="5">
        <v>2538</v>
      </c>
      <c r="B253" s="16" t="s">
        <v>67</v>
      </c>
      <c r="C253" s="5" t="s">
        <v>307</v>
      </c>
      <c r="D253" s="5" t="s">
        <v>289</v>
      </c>
      <c r="E253" s="17">
        <v>681247</v>
      </c>
      <c r="F253" s="17">
        <v>312194.71000000002</v>
      </c>
      <c r="G253" s="18">
        <v>2.1800000000000002</v>
      </c>
      <c r="H253" s="17">
        <v>82227</v>
      </c>
      <c r="I253" s="17">
        <f t="shared" si="21"/>
        <v>107227</v>
      </c>
      <c r="J253" s="17">
        <v>6250</v>
      </c>
      <c r="K253" s="17">
        <v>31250</v>
      </c>
      <c r="L253" s="17">
        <f>SUM(H253+1200000)</f>
        <v>1282227</v>
      </c>
      <c r="M253" s="17">
        <f t="shared" si="17"/>
        <v>300000</v>
      </c>
      <c r="N253" s="17">
        <v>1500000</v>
      </c>
      <c r="O253" s="5" t="s">
        <v>325</v>
      </c>
    </row>
    <row r="254" spans="1:15" x14ac:dyDescent="0.2">
      <c r="A254" s="5">
        <v>2681</v>
      </c>
      <c r="B254" s="16" t="s">
        <v>79</v>
      </c>
      <c r="C254" s="5" t="s">
        <v>307</v>
      </c>
      <c r="D254" s="5" t="s">
        <v>289</v>
      </c>
      <c r="E254" s="17">
        <v>319055</v>
      </c>
      <c r="F254" s="17">
        <v>147110.74</v>
      </c>
      <c r="G254" s="18">
        <v>2.17</v>
      </c>
      <c r="H254" s="17">
        <v>36788</v>
      </c>
      <c r="I254" s="17">
        <f t="shared" si="21"/>
        <v>61788</v>
      </c>
      <c r="J254" s="17">
        <v>6250</v>
      </c>
      <c r="K254" s="17">
        <v>31250</v>
      </c>
      <c r="L254" s="17">
        <f>SUM(H254+1200000)</f>
        <v>1236788</v>
      </c>
      <c r="M254" s="17">
        <f t="shared" si="17"/>
        <v>300000</v>
      </c>
      <c r="N254" s="17">
        <v>1500000</v>
      </c>
      <c r="O254" s="5" t="s">
        <v>325</v>
      </c>
    </row>
    <row r="255" spans="1:15" x14ac:dyDescent="0.2">
      <c r="A255" s="5">
        <v>2220</v>
      </c>
      <c r="B255" s="16" t="s">
        <v>57</v>
      </c>
      <c r="C255" s="5" t="s">
        <v>307</v>
      </c>
      <c r="D255" s="5" t="s">
        <v>4</v>
      </c>
      <c r="E255" s="17">
        <v>890697</v>
      </c>
      <c r="F255" s="17">
        <v>411426.83</v>
      </c>
      <c r="G255" s="18">
        <v>2.16</v>
      </c>
      <c r="H255" s="17">
        <v>43832</v>
      </c>
      <c r="I255" s="17">
        <f t="shared" si="21"/>
        <v>68832</v>
      </c>
      <c r="J255" s="17">
        <v>6250</v>
      </c>
      <c r="K255" s="17">
        <v>31250</v>
      </c>
      <c r="L255" s="17">
        <f>SUM(H255+1200000)</f>
        <v>1243832</v>
      </c>
      <c r="M255" s="17">
        <f t="shared" si="17"/>
        <v>300000</v>
      </c>
      <c r="N255" s="17">
        <v>1500000</v>
      </c>
      <c r="O255" s="5" t="s">
        <v>325</v>
      </c>
    </row>
    <row r="256" spans="1:15" x14ac:dyDescent="0.2">
      <c r="A256" s="5">
        <v>2111</v>
      </c>
      <c r="B256" s="16" t="s">
        <v>5</v>
      </c>
      <c r="C256" s="5" t="s">
        <v>311</v>
      </c>
      <c r="D256" s="5" t="s">
        <v>4</v>
      </c>
      <c r="E256" s="17">
        <v>224108294.50999901</v>
      </c>
      <c r="F256" s="17">
        <v>103747292.81999999</v>
      </c>
      <c r="G256" s="18">
        <v>2.16</v>
      </c>
      <c r="I256" s="17">
        <v>25000</v>
      </c>
      <c r="J256" s="17">
        <f>0.25*I256</f>
        <v>6250</v>
      </c>
      <c r="K256" s="17">
        <f>SUM(I256+J256)</f>
        <v>31250</v>
      </c>
      <c r="L256" s="17">
        <f>SUM(M256*4)</f>
        <v>44821658.901999801</v>
      </c>
      <c r="M256" s="17">
        <f t="shared" si="17"/>
        <v>11205414.72549995</v>
      </c>
      <c r="N256" s="17">
        <f>(L256+M256)</f>
        <v>56027073.627499752</v>
      </c>
    </row>
    <row r="257" spans="1:15" x14ac:dyDescent="0.2">
      <c r="A257" s="5">
        <v>2906</v>
      </c>
      <c r="B257" s="16" t="s">
        <v>39</v>
      </c>
      <c r="C257" s="5" t="s">
        <v>307</v>
      </c>
      <c r="D257" s="5" t="s">
        <v>38</v>
      </c>
      <c r="E257" s="17">
        <v>15253816</v>
      </c>
      <c r="F257" s="17">
        <v>7078488.0700000003</v>
      </c>
      <c r="G257" s="18">
        <v>2.16</v>
      </c>
      <c r="I257" s="17">
        <v>25000</v>
      </c>
      <c r="J257" s="17">
        <f>0.25*I257</f>
        <v>6250</v>
      </c>
      <c r="K257" s="17">
        <f>SUM(I257+J257)</f>
        <v>31250</v>
      </c>
      <c r="L257" s="17">
        <f>SUM(M257*4)</f>
        <v>3050763.2</v>
      </c>
      <c r="M257" s="17">
        <f t="shared" si="17"/>
        <v>762690.8</v>
      </c>
      <c r="N257" s="17">
        <f>(L257+M257)</f>
        <v>3813454</v>
      </c>
    </row>
    <row r="258" spans="1:15" x14ac:dyDescent="0.2">
      <c r="A258" s="19">
        <v>2761</v>
      </c>
      <c r="B258" s="20" t="s">
        <v>83</v>
      </c>
      <c r="C258" s="19" t="s">
        <v>307</v>
      </c>
      <c r="D258" s="19" t="s">
        <v>289</v>
      </c>
      <c r="E258" s="21">
        <v>6488641</v>
      </c>
      <c r="F258" s="21">
        <v>3010486.41</v>
      </c>
      <c r="G258" s="22">
        <v>2.16</v>
      </c>
      <c r="H258" s="21"/>
      <c r="I258" s="21">
        <v>25000</v>
      </c>
      <c r="J258" s="21">
        <f>0.25*I258</f>
        <v>6250</v>
      </c>
      <c r="K258" s="21">
        <f>SUM(I258+J258)</f>
        <v>31250</v>
      </c>
      <c r="L258" s="21">
        <f>SUM(M258*4)</f>
        <v>1297728.2000000002</v>
      </c>
      <c r="M258" s="21">
        <f t="shared" si="17"/>
        <v>324432.05000000005</v>
      </c>
      <c r="N258" s="21">
        <f>(L258+M258)</f>
        <v>1622160.2500000002</v>
      </c>
      <c r="O258" s="19" t="s">
        <v>315</v>
      </c>
    </row>
    <row r="259" spans="1:15" ht="30" x14ac:dyDescent="0.2">
      <c r="A259" s="5">
        <v>2648</v>
      </c>
      <c r="B259" s="16" t="s">
        <v>23</v>
      </c>
      <c r="C259" s="5" t="s">
        <v>311</v>
      </c>
      <c r="D259" s="5" t="s">
        <v>9</v>
      </c>
      <c r="E259" s="17">
        <v>1538199.75</v>
      </c>
      <c r="F259" s="17">
        <v>716834.96</v>
      </c>
      <c r="G259" s="18">
        <v>2.15</v>
      </c>
      <c r="I259" s="17">
        <v>25000</v>
      </c>
      <c r="J259" s="17">
        <f>0.25*I259</f>
        <v>6250</v>
      </c>
      <c r="K259" s="17">
        <f>SUM(I259+J259)</f>
        <v>31250</v>
      </c>
      <c r="L259" s="17">
        <v>1200000</v>
      </c>
      <c r="M259" s="17">
        <f t="shared" si="17"/>
        <v>300000</v>
      </c>
      <c r="N259" s="17">
        <f>(L259+M259)</f>
        <v>1500000</v>
      </c>
    </row>
    <row r="260" spans="1:15" x14ac:dyDescent="0.2">
      <c r="A260" s="5">
        <v>2563</v>
      </c>
      <c r="B260" s="16" t="s">
        <v>70</v>
      </c>
      <c r="C260" s="5" t="s">
        <v>307</v>
      </c>
      <c r="D260" s="5" t="s">
        <v>289</v>
      </c>
      <c r="E260" s="17">
        <v>3859463</v>
      </c>
      <c r="F260" s="17">
        <v>1806936.75</v>
      </c>
      <c r="G260" s="18">
        <v>2.14</v>
      </c>
      <c r="H260" s="17">
        <v>392426</v>
      </c>
      <c r="I260" s="17">
        <f t="shared" ref="I260:I295" si="22">SUM(H260+25000)</f>
        <v>417426</v>
      </c>
      <c r="J260" s="17">
        <v>6250</v>
      </c>
      <c r="K260" s="17">
        <v>31250</v>
      </c>
      <c r="L260" s="17">
        <f>SUM(H260+1200000)</f>
        <v>1592426</v>
      </c>
      <c r="M260" s="17">
        <f t="shared" ref="M260:M295" si="23">IF((0.05*E260)&lt;300000,300000,(0.05*E260))</f>
        <v>300000</v>
      </c>
      <c r="N260" s="17">
        <v>1500000</v>
      </c>
      <c r="O260" s="5" t="s">
        <v>325</v>
      </c>
    </row>
    <row r="261" spans="1:15" x14ac:dyDescent="0.2">
      <c r="A261" s="5">
        <v>2018</v>
      </c>
      <c r="B261" s="16" t="s">
        <v>41</v>
      </c>
      <c r="C261" s="5" t="s">
        <v>307</v>
      </c>
      <c r="D261" s="5" t="s">
        <v>0</v>
      </c>
      <c r="E261" s="17">
        <v>32610986</v>
      </c>
      <c r="F261" s="17">
        <v>15292435.91</v>
      </c>
      <c r="G261" s="18">
        <v>2.13</v>
      </c>
      <c r="H261" s="17">
        <v>1133609</v>
      </c>
      <c r="I261" s="17">
        <f t="shared" si="22"/>
        <v>1158609</v>
      </c>
      <c r="J261" s="17">
        <v>6250</v>
      </c>
      <c r="K261" s="17">
        <v>31250</v>
      </c>
      <c r="L261" s="17">
        <f>SUM(H261+6522197.2)</f>
        <v>7655806.2000000002</v>
      </c>
      <c r="M261" s="17">
        <f t="shared" si="23"/>
        <v>1630549.3</v>
      </c>
      <c r="N261" s="17">
        <v>8152746.5</v>
      </c>
      <c r="O261" s="5" t="s">
        <v>325</v>
      </c>
    </row>
    <row r="262" spans="1:15" x14ac:dyDescent="0.2">
      <c r="A262" s="5">
        <v>4316</v>
      </c>
      <c r="B262" s="27" t="s">
        <v>36</v>
      </c>
      <c r="C262" s="5" t="s">
        <v>312</v>
      </c>
      <c r="D262" s="23" t="s">
        <v>30</v>
      </c>
      <c r="E262" s="17">
        <v>143335082</v>
      </c>
      <c r="F262" s="17">
        <v>67574633.040000007</v>
      </c>
      <c r="G262" s="18">
        <v>2.12</v>
      </c>
      <c r="I262" s="17">
        <f t="shared" si="22"/>
        <v>25000</v>
      </c>
      <c r="J262" s="17">
        <v>6250</v>
      </c>
      <c r="K262" s="17">
        <v>31250</v>
      </c>
      <c r="L262" s="17">
        <f>SUM(M262*4)</f>
        <v>28667016.400000002</v>
      </c>
      <c r="M262" s="17">
        <f t="shared" si="23"/>
        <v>7166754.1000000006</v>
      </c>
      <c r="N262" s="17">
        <f>(L262+M262)</f>
        <v>35833770.5</v>
      </c>
    </row>
    <row r="263" spans="1:15" x14ac:dyDescent="0.2">
      <c r="A263" s="5">
        <v>2042</v>
      </c>
      <c r="B263" s="16" t="s">
        <v>42</v>
      </c>
      <c r="C263" s="5" t="s">
        <v>307</v>
      </c>
      <c r="D263" s="5" t="s">
        <v>0</v>
      </c>
      <c r="E263" s="17">
        <v>32023129</v>
      </c>
      <c r="F263" s="17">
        <v>15163834.65</v>
      </c>
      <c r="G263" s="18">
        <v>2.11</v>
      </c>
      <c r="H263" s="17">
        <v>2927715</v>
      </c>
      <c r="I263" s="17">
        <f t="shared" si="22"/>
        <v>2952715</v>
      </c>
      <c r="J263" s="17">
        <v>6250</v>
      </c>
      <c r="K263" s="17">
        <v>31250</v>
      </c>
      <c r="L263" s="17">
        <f>SUM(M263*4+H263)</f>
        <v>9332340.8000000007</v>
      </c>
      <c r="M263" s="17">
        <f t="shared" si="23"/>
        <v>1601156.4500000002</v>
      </c>
      <c r="N263" s="17">
        <f>(M263*5)</f>
        <v>8005782.2500000009</v>
      </c>
      <c r="O263" s="5" t="s">
        <v>325</v>
      </c>
    </row>
    <row r="264" spans="1:15" x14ac:dyDescent="0.2">
      <c r="A264" s="5">
        <v>2255</v>
      </c>
      <c r="B264" s="16" t="s">
        <v>61</v>
      </c>
      <c r="C264" s="5" t="s">
        <v>307</v>
      </c>
      <c r="D264" s="5" t="s">
        <v>4</v>
      </c>
      <c r="E264" s="17">
        <v>313599</v>
      </c>
      <c r="F264" s="17">
        <v>149417.79</v>
      </c>
      <c r="G264" s="18">
        <v>2.1</v>
      </c>
      <c r="H264" s="17">
        <v>26906</v>
      </c>
      <c r="I264" s="17">
        <f t="shared" si="22"/>
        <v>51906</v>
      </c>
      <c r="J264" s="17">
        <v>6250</v>
      </c>
      <c r="K264" s="17">
        <v>31250</v>
      </c>
      <c r="L264" s="17">
        <f>SUM(H264+1200000)</f>
        <v>1226906</v>
      </c>
      <c r="M264" s="17">
        <f t="shared" si="23"/>
        <v>300000</v>
      </c>
      <c r="N264" s="17">
        <v>1500000</v>
      </c>
      <c r="O264" s="5" t="s">
        <v>325</v>
      </c>
    </row>
    <row r="265" spans="1:15" x14ac:dyDescent="0.2">
      <c r="A265" s="5">
        <v>2684</v>
      </c>
      <c r="B265" s="16" t="s">
        <v>80</v>
      </c>
      <c r="C265" s="5" t="s">
        <v>307</v>
      </c>
      <c r="D265" s="5" t="s">
        <v>289</v>
      </c>
      <c r="E265" s="17">
        <v>268273</v>
      </c>
      <c r="F265" s="17">
        <v>127848</v>
      </c>
      <c r="G265" s="18">
        <v>2.1</v>
      </c>
      <c r="H265" s="17">
        <v>5115</v>
      </c>
      <c r="I265" s="17">
        <f t="shared" si="22"/>
        <v>30115</v>
      </c>
      <c r="J265" s="17">
        <v>6250</v>
      </c>
      <c r="K265" s="17">
        <v>31250</v>
      </c>
      <c r="L265" s="17">
        <v>1205115</v>
      </c>
      <c r="M265" s="17">
        <f t="shared" si="23"/>
        <v>300000</v>
      </c>
      <c r="N265" s="17">
        <v>1500000</v>
      </c>
      <c r="O265" s="5" t="s">
        <v>325</v>
      </c>
    </row>
    <row r="266" spans="1:15" x14ac:dyDescent="0.2">
      <c r="A266" s="5">
        <v>4314</v>
      </c>
      <c r="B266" s="27" t="s">
        <v>35</v>
      </c>
      <c r="C266" s="5" t="s">
        <v>312</v>
      </c>
      <c r="D266" s="23" t="s">
        <v>30</v>
      </c>
      <c r="E266" s="17">
        <v>9393204</v>
      </c>
      <c r="F266" s="17">
        <v>4471265.08</v>
      </c>
      <c r="G266" s="18">
        <v>2.1</v>
      </c>
      <c r="I266" s="17">
        <f t="shared" si="22"/>
        <v>25000</v>
      </c>
      <c r="J266" s="17">
        <v>6250</v>
      </c>
      <c r="K266" s="17">
        <v>31250</v>
      </c>
      <c r="L266" s="17">
        <f>SUM(M266*4)</f>
        <v>1878640.8</v>
      </c>
      <c r="M266" s="17">
        <f t="shared" si="23"/>
        <v>469660.2</v>
      </c>
      <c r="N266" s="17">
        <f>(L266+M266)</f>
        <v>2348301</v>
      </c>
    </row>
    <row r="267" spans="1:15" x14ac:dyDescent="0.2">
      <c r="A267" s="5">
        <v>2105</v>
      </c>
      <c r="B267" s="16" t="s">
        <v>43</v>
      </c>
      <c r="C267" s="5" t="s">
        <v>307</v>
      </c>
      <c r="D267" s="5" t="s">
        <v>4</v>
      </c>
      <c r="E267" s="17">
        <v>12854416</v>
      </c>
      <c r="F267" s="17">
        <v>6159583.2000000002</v>
      </c>
      <c r="G267" s="18">
        <v>2.09</v>
      </c>
      <c r="H267" s="17">
        <v>1035795</v>
      </c>
      <c r="I267" s="17">
        <f t="shared" si="22"/>
        <v>1060795</v>
      </c>
      <c r="J267" s="17">
        <v>6250</v>
      </c>
      <c r="K267" s="17">
        <v>31250</v>
      </c>
      <c r="L267" s="17">
        <f>SUM(M267*4+ H267)</f>
        <v>3606678.2</v>
      </c>
      <c r="M267" s="17">
        <f t="shared" si="23"/>
        <v>642720.80000000005</v>
      </c>
      <c r="N267" s="17">
        <v>3213604</v>
      </c>
      <c r="O267" s="5" t="s">
        <v>325</v>
      </c>
    </row>
    <row r="268" spans="1:15" ht="30" x14ac:dyDescent="0.2">
      <c r="A268" s="5">
        <v>2710</v>
      </c>
      <c r="B268" s="16" t="s">
        <v>82</v>
      </c>
      <c r="C268" s="5" t="s">
        <v>307</v>
      </c>
      <c r="D268" s="5" t="s">
        <v>289</v>
      </c>
      <c r="E268" s="17">
        <v>1284122</v>
      </c>
      <c r="F268" s="17">
        <v>615612.64</v>
      </c>
      <c r="G268" s="18">
        <v>2.09</v>
      </c>
      <c r="H268" s="17">
        <v>102923</v>
      </c>
      <c r="I268" s="17">
        <f t="shared" si="22"/>
        <v>127923</v>
      </c>
      <c r="J268" s="17">
        <v>6250</v>
      </c>
      <c r="K268" s="17">
        <v>31250</v>
      </c>
      <c r="L268" s="17">
        <f>SUM(M268*4+ H268)</f>
        <v>1302923</v>
      </c>
      <c r="M268" s="17">
        <f t="shared" si="23"/>
        <v>300000</v>
      </c>
      <c r="N268" s="17">
        <v>1500000</v>
      </c>
      <c r="O268" s="5" t="s">
        <v>325</v>
      </c>
    </row>
    <row r="269" spans="1:15" x14ac:dyDescent="0.2">
      <c r="A269" s="5">
        <v>4317</v>
      </c>
      <c r="B269" s="27" t="s">
        <v>37</v>
      </c>
      <c r="C269" s="5" t="s">
        <v>312</v>
      </c>
      <c r="D269" s="23" t="s">
        <v>30</v>
      </c>
      <c r="E269" s="17">
        <v>55094075</v>
      </c>
      <c r="F269" s="17">
        <v>26382880.260000002</v>
      </c>
      <c r="G269" s="18">
        <v>2.09</v>
      </c>
      <c r="I269" s="17">
        <f t="shared" si="22"/>
        <v>25000</v>
      </c>
      <c r="J269" s="17">
        <v>6250</v>
      </c>
      <c r="K269" s="17">
        <v>31250</v>
      </c>
      <c r="L269" s="17">
        <f>SUM(M269*4)</f>
        <v>11018815</v>
      </c>
      <c r="M269" s="17">
        <f t="shared" si="23"/>
        <v>2754703.75</v>
      </c>
      <c r="N269" s="17">
        <f>(L269+M269)</f>
        <v>13773518.75</v>
      </c>
    </row>
    <row r="270" spans="1:15" x14ac:dyDescent="0.2">
      <c r="A270" s="5">
        <v>4237</v>
      </c>
      <c r="B270" s="27" t="s">
        <v>33</v>
      </c>
      <c r="C270" s="5" t="s">
        <v>312</v>
      </c>
      <c r="D270" s="23" t="s">
        <v>30</v>
      </c>
      <c r="E270" s="17">
        <v>21605963</v>
      </c>
      <c r="F270" s="17">
        <v>10361538.789999999</v>
      </c>
      <c r="G270" s="18">
        <v>2.09</v>
      </c>
      <c r="I270" s="17">
        <f t="shared" si="22"/>
        <v>25000</v>
      </c>
      <c r="J270" s="17">
        <v>6250</v>
      </c>
      <c r="K270" s="17">
        <v>31250</v>
      </c>
      <c r="L270" s="17">
        <f>SUM(M270*4)</f>
        <v>4321192.6000000006</v>
      </c>
      <c r="M270" s="17">
        <f t="shared" si="23"/>
        <v>1080298.1500000001</v>
      </c>
      <c r="N270" s="17">
        <f>(L270+M270)</f>
        <v>5401490.7500000009</v>
      </c>
    </row>
    <row r="271" spans="1:15" x14ac:dyDescent="0.2">
      <c r="A271" s="5">
        <v>2542</v>
      </c>
      <c r="B271" s="16" t="s">
        <v>68</v>
      </c>
      <c r="C271" s="5" t="s">
        <v>307</v>
      </c>
      <c r="D271" s="5" t="s">
        <v>289</v>
      </c>
      <c r="E271" s="17">
        <v>1170764</v>
      </c>
      <c r="F271" s="17">
        <v>563206.18999999994</v>
      </c>
      <c r="G271" s="18">
        <v>2.08</v>
      </c>
      <c r="H271" s="17">
        <v>90120</v>
      </c>
      <c r="I271" s="17">
        <f t="shared" si="22"/>
        <v>115120</v>
      </c>
      <c r="J271" s="17">
        <v>6250</v>
      </c>
      <c r="K271" s="17">
        <v>31250</v>
      </c>
      <c r="L271" s="17">
        <v>1290120</v>
      </c>
      <c r="M271" s="17">
        <f t="shared" si="23"/>
        <v>300000</v>
      </c>
      <c r="N271" s="17">
        <v>1500000</v>
      </c>
      <c r="O271" s="5" t="s">
        <v>325</v>
      </c>
    </row>
    <row r="272" spans="1:15" x14ac:dyDescent="0.2">
      <c r="A272" s="5">
        <v>2158</v>
      </c>
      <c r="B272" s="16" t="s">
        <v>49</v>
      </c>
      <c r="C272" s="5" t="s">
        <v>307</v>
      </c>
      <c r="D272" s="5" t="s">
        <v>4</v>
      </c>
      <c r="E272" s="17">
        <v>8013262</v>
      </c>
      <c r="F272" s="17">
        <v>3878481.59</v>
      </c>
      <c r="G272" s="18">
        <v>2.0699999999999998</v>
      </c>
      <c r="H272" s="17">
        <v>571475</v>
      </c>
      <c r="I272" s="17">
        <f t="shared" si="22"/>
        <v>596475</v>
      </c>
      <c r="J272" s="17">
        <v>6250</v>
      </c>
      <c r="K272" s="17">
        <v>31250</v>
      </c>
      <c r="L272" s="17">
        <f>SUM(M272*4+H272)</f>
        <v>2174127.4000000004</v>
      </c>
      <c r="M272" s="17">
        <f t="shared" si="23"/>
        <v>400663.10000000003</v>
      </c>
      <c r="N272" s="17">
        <f>(M272*5)</f>
        <v>2003315.5000000002</v>
      </c>
      <c r="O272" s="5" t="s">
        <v>325</v>
      </c>
    </row>
    <row r="273" spans="1:15" x14ac:dyDescent="0.2">
      <c r="A273" s="5">
        <v>2531</v>
      </c>
      <c r="B273" s="16" t="s">
        <v>66</v>
      </c>
      <c r="C273" s="5" t="s">
        <v>307</v>
      </c>
      <c r="D273" s="5" t="s">
        <v>289</v>
      </c>
      <c r="E273" s="17">
        <v>5993349</v>
      </c>
      <c r="F273" s="17">
        <v>2899783.31</v>
      </c>
      <c r="G273" s="18">
        <v>2.0699999999999998</v>
      </c>
      <c r="H273" s="17">
        <v>24543</v>
      </c>
      <c r="I273" s="17">
        <f t="shared" si="22"/>
        <v>49543</v>
      </c>
      <c r="J273" s="17">
        <v>6250</v>
      </c>
      <c r="K273" s="17">
        <v>31250</v>
      </c>
      <c r="L273" s="17">
        <v>1224543</v>
      </c>
      <c r="M273" s="17">
        <f t="shared" si="23"/>
        <v>300000</v>
      </c>
      <c r="N273" s="17">
        <v>1500000</v>
      </c>
      <c r="O273" s="5" t="s">
        <v>325</v>
      </c>
    </row>
    <row r="274" spans="1:15" x14ac:dyDescent="0.2">
      <c r="A274" s="5">
        <v>4288</v>
      </c>
      <c r="B274" s="27" t="s">
        <v>34</v>
      </c>
      <c r="C274" s="5" t="s">
        <v>312</v>
      </c>
      <c r="D274" s="23" t="s">
        <v>30</v>
      </c>
      <c r="E274" s="17">
        <v>125233854</v>
      </c>
      <c r="F274" s="17">
        <v>60541249.350000001</v>
      </c>
      <c r="G274" s="18">
        <v>2.0699999999999998</v>
      </c>
      <c r="I274" s="17">
        <f t="shared" si="22"/>
        <v>25000</v>
      </c>
      <c r="J274" s="17">
        <v>6250</v>
      </c>
      <c r="K274" s="17">
        <v>31250</v>
      </c>
      <c r="L274" s="17">
        <f>SUM(M274*4)</f>
        <v>25046770.800000001</v>
      </c>
      <c r="M274" s="17">
        <f t="shared" si="23"/>
        <v>6261692.7000000002</v>
      </c>
      <c r="N274" s="17">
        <f>(L274+M274)</f>
        <v>31308463.5</v>
      </c>
    </row>
    <row r="275" spans="1:15" x14ac:dyDescent="0.2">
      <c r="A275" s="5">
        <v>2672</v>
      </c>
      <c r="B275" s="16" t="s">
        <v>24</v>
      </c>
      <c r="C275" s="5" t="s">
        <v>311</v>
      </c>
      <c r="D275" s="5" t="s">
        <v>9</v>
      </c>
      <c r="E275" s="17">
        <v>2790664.49</v>
      </c>
      <c r="F275" s="17">
        <v>1347237.37</v>
      </c>
      <c r="G275" s="18">
        <v>2.0699999999999998</v>
      </c>
      <c r="I275" s="17">
        <f t="shared" si="22"/>
        <v>25000</v>
      </c>
      <c r="J275" s="17">
        <v>6250</v>
      </c>
      <c r="K275" s="17">
        <v>31250</v>
      </c>
      <c r="L275" s="17">
        <v>1200000</v>
      </c>
      <c r="M275" s="17">
        <f t="shared" si="23"/>
        <v>300000</v>
      </c>
      <c r="N275" s="17">
        <f>(L275+M275)</f>
        <v>1500000</v>
      </c>
    </row>
    <row r="276" spans="1:15" x14ac:dyDescent="0.2">
      <c r="A276" s="5">
        <v>2016</v>
      </c>
      <c r="B276" s="16" t="s">
        <v>40</v>
      </c>
      <c r="C276" s="5" t="s">
        <v>307</v>
      </c>
      <c r="D276" s="5" t="s">
        <v>0</v>
      </c>
      <c r="E276" s="17">
        <v>4820804</v>
      </c>
      <c r="F276" s="17">
        <v>2338898.0499999998</v>
      </c>
      <c r="G276" s="18">
        <v>2.06</v>
      </c>
      <c r="H276" s="17">
        <v>333073</v>
      </c>
      <c r="I276" s="17">
        <f t="shared" si="22"/>
        <v>358073</v>
      </c>
      <c r="J276" s="17">
        <v>6250</v>
      </c>
      <c r="K276" s="17">
        <v>31250</v>
      </c>
      <c r="L276" s="17">
        <f>SUM(H276+1200000)</f>
        <v>1533073</v>
      </c>
      <c r="M276" s="17">
        <f t="shared" si="23"/>
        <v>300000</v>
      </c>
      <c r="N276" s="17">
        <v>1500000</v>
      </c>
      <c r="O276" s="5" t="s">
        <v>325</v>
      </c>
    </row>
    <row r="277" spans="1:15" x14ac:dyDescent="0.2">
      <c r="A277" s="5">
        <v>4035</v>
      </c>
      <c r="B277" s="27" t="s">
        <v>32</v>
      </c>
      <c r="C277" s="5" t="s">
        <v>312</v>
      </c>
      <c r="D277" s="23" t="s">
        <v>30</v>
      </c>
      <c r="E277" s="17">
        <v>10388028</v>
      </c>
      <c r="F277" s="17">
        <v>5032817.18</v>
      </c>
      <c r="G277" s="18">
        <v>2.06</v>
      </c>
      <c r="I277" s="17">
        <f t="shared" si="22"/>
        <v>25000</v>
      </c>
      <c r="J277" s="17">
        <v>6250</v>
      </c>
      <c r="K277" s="17">
        <v>31250</v>
      </c>
      <c r="L277" s="17">
        <f>SUM(M277*4)</f>
        <v>2077605.6</v>
      </c>
      <c r="M277" s="17">
        <f t="shared" si="23"/>
        <v>519401.4</v>
      </c>
      <c r="N277" s="17">
        <f t="shared" ref="N277:N287" si="24">(L277+M277)</f>
        <v>2597007</v>
      </c>
    </row>
    <row r="278" spans="1:15" x14ac:dyDescent="0.2">
      <c r="A278" s="5">
        <v>3502</v>
      </c>
      <c r="B278" s="27" t="s">
        <v>31</v>
      </c>
      <c r="C278" s="5" t="s">
        <v>312</v>
      </c>
      <c r="D278" s="23" t="s">
        <v>30</v>
      </c>
      <c r="E278" s="17">
        <v>13041995</v>
      </c>
      <c r="F278" s="17">
        <v>6341829.5199999996</v>
      </c>
      <c r="G278" s="18">
        <v>2.06</v>
      </c>
      <c r="I278" s="17">
        <f t="shared" si="22"/>
        <v>25000</v>
      </c>
      <c r="J278" s="17">
        <v>6250</v>
      </c>
      <c r="K278" s="17">
        <v>31250</v>
      </c>
      <c r="L278" s="17">
        <f t="shared" ref="L278:L287" si="25">SUM(H278+1200000)</f>
        <v>1200000</v>
      </c>
      <c r="M278" s="17">
        <f t="shared" si="23"/>
        <v>652099.75</v>
      </c>
      <c r="N278" s="17">
        <f t="shared" si="24"/>
        <v>1852099.75</v>
      </c>
    </row>
    <row r="279" spans="1:15" x14ac:dyDescent="0.2">
      <c r="A279" s="5">
        <v>2779</v>
      </c>
      <c r="B279" s="16" t="s">
        <v>29</v>
      </c>
      <c r="C279" s="5" t="s">
        <v>311</v>
      </c>
      <c r="D279" s="5" t="s">
        <v>9</v>
      </c>
      <c r="E279" s="17">
        <v>224781.54</v>
      </c>
      <c r="F279" s="17">
        <v>109107</v>
      </c>
      <c r="G279" s="18">
        <v>2.06</v>
      </c>
      <c r="I279" s="17">
        <f t="shared" si="22"/>
        <v>25000</v>
      </c>
      <c r="J279" s="17">
        <v>6250</v>
      </c>
      <c r="K279" s="17">
        <v>31250</v>
      </c>
      <c r="L279" s="17">
        <f t="shared" si="25"/>
        <v>1200000</v>
      </c>
      <c r="M279" s="17">
        <f t="shared" si="23"/>
        <v>300000</v>
      </c>
      <c r="N279" s="17">
        <f t="shared" si="24"/>
        <v>1500000</v>
      </c>
    </row>
    <row r="280" spans="1:15" x14ac:dyDescent="0.2">
      <c r="A280" s="5">
        <v>2147</v>
      </c>
      <c r="B280" s="16" t="s">
        <v>48</v>
      </c>
      <c r="C280" s="5" t="s">
        <v>307</v>
      </c>
      <c r="D280" s="5" t="s">
        <v>4</v>
      </c>
      <c r="E280" s="17">
        <v>356152</v>
      </c>
      <c r="F280" s="17">
        <v>173026.86</v>
      </c>
      <c r="G280" s="18">
        <v>2.06</v>
      </c>
      <c r="I280" s="17">
        <f t="shared" si="22"/>
        <v>25000</v>
      </c>
      <c r="J280" s="17">
        <v>6250</v>
      </c>
      <c r="K280" s="17">
        <v>31250</v>
      </c>
      <c r="L280" s="17">
        <f t="shared" si="25"/>
        <v>1200000</v>
      </c>
      <c r="M280" s="17">
        <f t="shared" si="23"/>
        <v>300000</v>
      </c>
      <c r="N280" s="17">
        <f t="shared" si="24"/>
        <v>1500000</v>
      </c>
    </row>
    <row r="281" spans="1:15" x14ac:dyDescent="0.2">
      <c r="A281" s="5">
        <v>2869</v>
      </c>
      <c r="B281" s="16" t="s">
        <v>88</v>
      </c>
      <c r="C281" s="5" t="s">
        <v>307</v>
      </c>
      <c r="D281" s="5" t="s">
        <v>289</v>
      </c>
      <c r="E281" s="17">
        <v>553672</v>
      </c>
      <c r="F281" s="17">
        <v>268986.78999999998</v>
      </c>
      <c r="G281" s="18">
        <v>2.06</v>
      </c>
      <c r="I281" s="17">
        <f t="shared" si="22"/>
        <v>25000</v>
      </c>
      <c r="J281" s="17">
        <v>6250</v>
      </c>
      <c r="K281" s="17">
        <v>31250</v>
      </c>
      <c r="L281" s="17">
        <f t="shared" si="25"/>
        <v>1200000</v>
      </c>
      <c r="M281" s="17">
        <f t="shared" si="23"/>
        <v>300000</v>
      </c>
      <c r="N281" s="17">
        <f t="shared" si="24"/>
        <v>1500000</v>
      </c>
    </row>
    <row r="282" spans="1:15" x14ac:dyDescent="0.2">
      <c r="A282" s="5">
        <v>2886</v>
      </c>
      <c r="B282" s="16" t="s">
        <v>297</v>
      </c>
      <c r="C282" s="5" t="s">
        <v>307</v>
      </c>
      <c r="D282" s="5" t="s">
        <v>289</v>
      </c>
      <c r="E282" s="17">
        <v>719115</v>
      </c>
      <c r="F282" s="17">
        <v>349362.34</v>
      </c>
      <c r="G282" s="18">
        <v>2.06</v>
      </c>
      <c r="I282" s="17">
        <f t="shared" si="22"/>
        <v>25000</v>
      </c>
      <c r="J282" s="17">
        <v>6250</v>
      </c>
      <c r="K282" s="17">
        <v>31250</v>
      </c>
      <c r="L282" s="17">
        <f t="shared" si="25"/>
        <v>1200000</v>
      </c>
      <c r="M282" s="17">
        <f t="shared" si="23"/>
        <v>300000</v>
      </c>
      <c r="N282" s="17">
        <f t="shared" si="24"/>
        <v>1500000</v>
      </c>
    </row>
    <row r="283" spans="1:15" x14ac:dyDescent="0.2">
      <c r="A283" s="5">
        <v>2620</v>
      </c>
      <c r="B283" s="16" t="s">
        <v>76</v>
      </c>
      <c r="C283" s="5" t="s">
        <v>307</v>
      </c>
      <c r="D283" s="5" t="s">
        <v>289</v>
      </c>
      <c r="E283" s="17">
        <v>1173583</v>
      </c>
      <c r="F283" s="17">
        <v>570153.72</v>
      </c>
      <c r="G283" s="18">
        <v>2.06</v>
      </c>
      <c r="I283" s="17">
        <f t="shared" si="22"/>
        <v>25000</v>
      </c>
      <c r="J283" s="17">
        <v>6250</v>
      </c>
      <c r="K283" s="17">
        <v>31250</v>
      </c>
      <c r="L283" s="17">
        <f t="shared" si="25"/>
        <v>1200000</v>
      </c>
      <c r="M283" s="17">
        <f t="shared" si="23"/>
        <v>300000</v>
      </c>
      <c r="N283" s="17">
        <f t="shared" si="24"/>
        <v>1500000</v>
      </c>
    </row>
    <row r="284" spans="1:15" ht="30" x14ac:dyDescent="0.2">
      <c r="A284" s="5">
        <v>2867</v>
      </c>
      <c r="B284" s="16" t="s">
        <v>87</v>
      </c>
      <c r="C284" s="5" t="s">
        <v>307</v>
      </c>
      <c r="D284" s="5" t="s">
        <v>289</v>
      </c>
      <c r="E284" s="17">
        <v>1436784</v>
      </c>
      <c r="F284" s="17">
        <v>698022.7</v>
      </c>
      <c r="G284" s="18">
        <v>2.06</v>
      </c>
      <c r="I284" s="17">
        <f t="shared" si="22"/>
        <v>25000</v>
      </c>
      <c r="J284" s="17">
        <v>6250</v>
      </c>
      <c r="K284" s="17">
        <v>31250</v>
      </c>
      <c r="L284" s="17">
        <f t="shared" si="25"/>
        <v>1200000</v>
      </c>
      <c r="M284" s="17">
        <f t="shared" si="23"/>
        <v>300000</v>
      </c>
      <c r="N284" s="17">
        <f t="shared" si="24"/>
        <v>1500000</v>
      </c>
    </row>
    <row r="285" spans="1:15" x14ac:dyDescent="0.2">
      <c r="A285" s="5">
        <v>2884</v>
      </c>
      <c r="B285" s="16" t="s">
        <v>290</v>
      </c>
      <c r="C285" s="5" t="s">
        <v>307</v>
      </c>
      <c r="D285" s="5" t="s">
        <v>289</v>
      </c>
      <c r="E285" s="17">
        <v>2403910</v>
      </c>
      <c r="F285" s="17">
        <v>1167875.3400000001</v>
      </c>
      <c r="G285" s="18">
        <v>2.06</v>
      </c>
      <c r="I285" s="17">
        <f t="shared" si="22"/>
        <v>25000</v>
      </c>
      <c r="J285" s="17">
        <v>6250</v>
      </c>
      <c r="K285" s="17">
        <v>31250</v>
      </c>
      <c r="L285" s="17">
        <f t="shared" si="25"/>
        <v>1200000</v>
      </c>
      <c r="M285" s="17">
        <f t="shared" si="23"/>
        <v>300000</v>
      </c>
      <c r="N285" s="17">
        <f t="shared" si="24"/>
        <v>1500000</v>
      </c>
    </row>
    <row r="286" spans="1:15" x14ac:dyDescent="0.2">
      <c r="A286" s="19">
        <v>2773</v>
      </c>
      <c r="B286" s="20" t="s">
        <v>84</v>
      </c>
      <c r="C286" s="19" t="s">
        <v>307</v>
      </c>
      <c r="D286" s="19" t="s">
        <v>289</v>
      </c>
      <c r="E286" s="21">
        <v>5751432</v>
      </c>
      <c r="F286" s="21">
        <v>2798480.01</v>
      </c>
      <c r="G286" s="22">
        <v>2.06</v>
      </c>
      <c r="H286" s="21"/>
      <c r="I286" s="17">
        <f t="shared" si="22"/>
        <v>25000</v>
      </c>
      <c r="J286" s="17">
        <v>6250</v>
      </c>
      <c r="K286" s="17">
        <v>31250</v>
      </c>
      <c r="L286" s="17">
        <f t="shared" si="25"/>
        <v>1200000</v>
      </c>
      <c r="M286" s="21">
        <f t="shared" si="23"/>
        <v>300000</v>
      </c>
      <c r="N286" s="21">
        <f t="shared" si="24"/>
        <v>1500000</v>
      </c>
      <c r="O286" s="19" t="s">
        <v>315</v>
      </c>
    </row>
    <row r="287" spans="1:15" x14ac:dyDescent="0.2">
      <c r="A287" s="5">
        <v>2180</v>
      </c>
      <c r="B287" s="16" t="s">
        <v>53</v>
      </c>
      <c r="C287" s="5" t="s">
        <v>307</v>
      </c>
      <c r="D287" s="5" t="s">
        <v>4</v>
      </c>
      <c r="E287" s="17">
        <v>1680820</v>
      </c>
      <c r="F287" s="17">
        <v>818567.14</v>
      </c>
      <c r="G287" s="18">
        <v>2.0499999999999998</v>
      </c>
      <c r="I287" s="17">
        <f t="shared" si="22"/>
        <v>25000</v>
      </c>
      <c r="J287" s="17">
        <v>6250</v>
      </c>
      <c r="K287" s="17">
        <v>31250</v>
      </c>
      <c r="L287" s="17">
        <f t="shared" si="25"/>
        <v>1200000</v>
      </c>
      <c r="M287" s="17">
        <f t="shared" si="23"/>
        <v>300000</v>
      </c>
      <c r="N287" s="17">
        <f t="shared" si="24"/>
        <v>1500000</v>
      </c>
    </row>
    <row r="288" spans="1:15" x14ac:dyDescent="0.2">
      <c r="A288" s="5">
        <v>2288</v>
      </c>
      <c r="B288" s="16" t="s">
        <v>62</v>
      </c>
      <c r="C288" s="5" t="s">
        <v>307</v>
      </c>
      <c r="D288" s="5" t="s">
        <v>4</v>
      </c>
      <c r="E288" s="17">
        <v>22931720</v>
      </c>
      <c r="F288" s="17">
        <v>11247074.65</v>
      </c>
      <c r="G288" s="18">
        <v>2.04</v>
      </c>
      <c r="H288" s="17">
        <v>1351539</v>
      </c>
      <c r="I288" s="17">
        <f t="shared" si="22"/>
        <v>1376539</v>
      </c>
      <c r="J288" s="17">
        <v>6250</v>
      </c>
      <c r="K288" s="17">
        <v>31250</v>
      </c>
      <c r="L288" s="17">
        <f>SUM(H288+4586344)</f>
        <v>5937883</v>
      </c>
      <c r="M288" s="17">
        <f t="shared" si="23"/>
        <v>1146586</v>
      </c>
      <c r="N288" s="17">
        <f>(M288*5)</f>
        <v>5732930</v>
      </c>
      <c r="O288" s="5" t="s">
        <v>325</v>
      </c>
    </row>
    <row r="289" spans="1:15" x14ac:dyDescent="0.2">
      <c r="A289" s="5">
        <v>2196</v>
      </c>
      <c r="B289" s="16" t="s">
        <v>56</v>
      </c>
      <c r="C289" s="5" t="s">
        <v>307</v>
      </c>
      <c r="D289" s="5" t="s">
        <v>4</v>
      </c>
      <c r="E289" s="17">
        <v>1042769</v>
      </c>
      <c r="F289" s="17">
        <v>511528.28</v>
      </c>
      <c r="G289" s="18">
        <v>2.04</v>
      </c>
      <c r="I289" s="17">
        <f t="shared" si="22"/>
        <v>25000</v>
      </c>
      <c r="J289" s="17">
        <v>6250</v>
      </c>
      <c r="K289" s="17">
        <v>31250</v>
      </c>
      <c r="L289" s="17">
        <f t="shared" ref="L289:L295" si="26">SUM(H289+1200000)</f>
        <v>1200000</v>
      </c>
      <c r="M289" s="17">
        <f t="shared" si="23"/>
        <v>300000</v>
      </c>
      <c r="N289" s="17">
        <f>(L289+M289)</f>
        <v>1500000</v>
      </c>
    </row>
    <row r="290" spans="1:15" x14ac:dyDescent="0.2">
      <c r="A290" s="5">
        <v>2794</v>
      </c>
      <c r="B290" s="16" t="s">
        <v>85</v>
      </c>
      <c r="C290" s="5" t="s">
        <v>307</v>
      </c>
      <c r="D290" s="5" t="s">
        <v>289</v>
      </c>
      <c r="E290" s="17">
        <v>1799579</v>
      </c>
      <c r="F290" s="17">
        <v>882971.44</v>
      </c>
      <c r="G290" s="18">
        <v>2.04</v>
      </c>
      <c r="I290" s="17">
        <f t="shared" si="22"/>
        <v>25000</v>
      </c>
      <c r="J290" s="17">
        <v>6250</v>
      </c>
      <c r="K290" s="17">
        <v>31250</v>
      </c>
      <c r="L290" s="17">
        <f t="shared" si="26"/>
        <v>1200000</v>
      </c>
      <c r="M290" s="17">
        <f t="shared" si="23"/>
        <v>300000</v>
      </c>
      <c r="N290" s="17">
        <f>(L290+M290)</f>
        <v>1500000</v>
      </c>
    </row>
    <row r="291" spans="1:15" x14ac:dyDescent="0.2">
      <c r="A291" s="5">
        <v>2508</v>
      </c>
      <c r="B291" s="16" t="s">
        <v>63</v>
      </c>
      <c r="C291" s="5" t="s">
        <v>307</v>
      </c>
      <c r="D291" s="5" t="s">
        <v>289</v>
      </c>
      <c r="E291" s="17">
        <v>3738460</v>
      </c>
      <c r="F291" s="17">
        <v>1847591.22</v>
      </c>
      <c r="G291" s="18">
        <v>2.02</v>
      </c>
      <c r="H291" s="17">
        <v>193418</v>
      </c>
      <c r="I291" s="17">
        <f t="shared" si="22"/>
        <v>218418</v>
      </c>
      <c r="J291" s="17">
        <v>6250</v>
      </c>
      <c r="K291" s="17">
        <v>31250</v>
      </c>
      <c r="L291" s="17">
        <f t="shared" si="26"/>
        <v>1393418</v>
      </c>
      <c r="M291" s="17">
        <f t="shared" si="23"/>
        <v>300000</v>
      </c>
      <c r="N291" s="17">
        <v>1500000</v>
      </c>
      <c r="O291" s="5" t="s">
        <v>325</v>
      </c>
    </row>
    <row r="292" spans="1:15" x14ac:dyDescent="0.2">
      <c r="A292" s="5">
        <v>2110</v>
      </c>
      <c r="B292" s="16" t="s">
        <v>44</v>
      </c>
      <c r="C292" s="5" t="s">
        <v>307</v>
      </c>
      <c r="D292" s="5" t="s">
        <v>4</v>
      </c>
      <c r="E292" s="17">
        <v>3185841</v>
      </c>
      <c r="F292" s="17">
        <v>1575493.79</v>
      </c>
      <c r="G292" s="18">
        <v>2.02</v>
      </c>
      <c r="H292" s="17">
        <v>162883</v>
      </c>
      <c r="I292" s="17">
        <f t="shared" si="22"/>
        <v>187883</v>
      </c>
      <c r="J292" s="17">
        <v>6250</v>
      </c>
      <c r="K292" s="17">
        <v>31250</v>
      </c>
      <c r="L292" s="17">
        <f t="shared" si="26"/>
        <v>1362883</v>
      </c>
      <c r="M292" s="17">
        <f t="shared" si="23"/>
        <v>300000</v>
      </c>
      <c r="N292" s="17">
        <v>1500000</v>
      </c>
      <c r="O292" s="5" t="s">
        <v>325</v>
      </c>
    </row>
    <row r="293" spans="1:15" x14ac:dyDescent="0.2">
      <c r="A293" s="5">
        <v>2582</v>
      </c>
      <c r="B293" s="16" t="s">
        <v>73</v>
      </c>
      <c r="C293" s="5" t="s">
        <v>307</v>
      </c>
      <c r="D293" s="5" t="s">
        <v>289</v>
      </c>
      <c r="E293" s="17">
        <v>1337279</v>
      </c>
      <c r="F293" s="17">
        <v>666348.07999999996</v>
      </c>
      <c r="G293" s="18">
        <v>2.0099999999999998</v>
      </c>
      <c r="H293" s="17">
        <v>58732</v>
      </c>
      <c r="I293" s="17">
        <f t="shared" si="22"/>
        <v>83732</v>
      </c>
      <c r="J293" s="17">
        <v>6250</v>
      </c>
      <c r="K293" s="17">
        <v>31250</v>
      </c>
      <c r="L293" s="17">
        <f t="shared" si="26"/>
        <v>1258732</v>
      </c>
      <c r="M293" s="17">
        <f t="shared" si="23"/>
        <v>300000</v>
      </c>
      <c r="N293" s="17">
        <v>1500000</v>
      </c>
      <c r="O293" s="5" t="s">
        <v>325</v>
      </c>
    </row>
    <row r="294" spans="1:15" x14ac:dyDescent="0.2">
      <c r="A294" s="5">
        <v>2228</v>
      </c>
      <c r="B294" s="16" t="s">
        <v>59</v>
      </c>
      <c r="C294" s="5" t="s">
        <v>307</v>
      </c>
      <c r="D294" s="5" t="s">
        <v>4</v>
      </c>
      <c r="E294" s="17">
        <v>965970</v>
      </c>
      <c r="F294" s="17">
        <v>479703.63</v>
      </c>
      <c r="G294" s="18">
        <v>2.0099999999999998</v>
      </c>
      <c r="I294" s="17">
        <f t="shared" si="22"/>
        <v>25000</v>
      </c>
      <c r="J294" s="17">
        <v>6250</v>
      </c>
      <c r="K294" s="17">
        <v>31250</v>
      </c>
      <c r="L294" s="17">
        <f t="shared" si="26"/>
        <v>1200000</v>
      </c>
      <c r="M294" s="17">
        <f t="shared" si="23"/>
        <v>300000</v>
      </c>
      <c r="N294" s="17">
        <f>(L294+M294)</f>
        <v>1500000</v>
      </c>
    </row>
    <row r="295" spans="1:15" x14ac:dyDescent="0.2">
      <c r="A295" s="5">
        <v>2846</v>
      </c>
      <c r="B295" s="16" t="s">
        <v>86</v>
      </c>
      <c r="C295" s="5" t="s">
        <v>307</v>
      </c>
      <c r="D295" s="5" t="s">
        <v>289</v>
      </c>
      <c r="E295" s="17">
        <v>449849</v>
      </c>
      <c r="F295" s="17">
        <v>224095.94</v>
      </c>
      <c r="G295" s="18">
        <v>2.0099999999999998</v>
      </c>
      <c r="I295" s="17">
        <f t="shared" si="22"/>
        <v>25000</v>
      </c>
      <c r="J295" s="17">
        <v>6250</v>
      </c>
      <c r="K295" s="17">
        <v>31250</v>
      </c>
      <c r="L295" s="17">
        <f t="shared" si="26"/>
        <v>1200000</v>
      </c>
      <c r="M295" s="17">
        <f t="shared" si="23"/>
        <v>300000</v>
      </c>
      <c r="N295" s="17">
        <f>(L295+M295)</f>
        <v>1500000</v>
      </c>
    </row>
    <row r="299" spans="1:15" hidden="1" x14ac:dyDescent="0.2">
      <c r="G299" s="24" t="s">
        <v>314</v>
      </c>
      <c r="H299" s="17">
        <f>SUM(H4:H295)</f>
        <v>15996180</v>
      </c>
      <c r="I299" s="17">
        <f>SUM(I4:I295)</f>
        <v>23296180</v>
      </c>
      <c r="J299" s="17">
        <f>SUM(J4:J295)</f>
        <v>1825000</v>
      </c>
      <c r="K299" s="17">
        <f>SUM(K4:K219)</f>
        <v>6721870</v>
      </c>
      <c r="L299" s="17">
        <f>SUM(L4:L295)</f>
        <v>812407144.73799956</v>
      </c>
      <c r="M299" s="17">
        <f>SUM(M4:M295)</f>
        <v>199454840.93449995</v>
      </c>
      <c r="N299" s="17">
        <f>SUM(N4:N295)</f>
        <v>995865805.67249978</v>
      </c>
    </row>
  </sheetData>
  <sheetProtection sort="0" autoFilter="0"/>
  <autoFilter ref="A3:O295">
    <sortState ref="A4:O295">
      <sortCondition descending="1" ref="G3:G295"/>
    </sortState>
  </autoFilter>
  <mergeCells count="3">
    <mergeCell ref="A1:M1"/>
    <mergeCell ref="I2:K2"/>
    <mergeCell ref="L2:N2"/>
  </mergeCells>
  <hyperlinks>
    <hyperlink ref="A1:M1" r:id="rId1" display="https://www.oregon.gov/pers/Documents/Financials/Pension-Summary-UAL.pdf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F6945B9591BE48BC407D7DDA77AFD5" ma:contentTypeVersion="2" ma:contentTypeDescription="Create a new document." ma:contentTypeScope="" ma:versionID="0caa47c7d7cad0df9183e95a858df6de">
  <xsd:schema xmlns:xsd="http://www.w3.org/2001/XMLSchema" xmlns:xs="http://www.w3.org/2001/XMLSchema" xmlns:p="http://schemas.microsoft.com/office/2006/metadata/properties" xmlns:ns1="http://schemas.microsoft.com/sharepoint/v3" xmlns:ns2="ef3f8094-978c-43c0-8ab6-828ab01f8e37" targetNamespace="http://schemas.microsoft.com/office/2006/metadata/properties" ma:root="true" ma:fieldsID="cae19bbf72f84ce5b435055ba7afd3e0" ns1:_="" ns2:_="">
    <xsd:import namespace="http://schemas.microsoft.com/sharepoint/v3"/>
    <xsd:import namespace="ef3f8094-978c-43c0-8ab6-828ab01f8e3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f8094-978c-43c0-8ab6-828ab01f8e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CDF384-24A6-4390-8F9E-1D560B3C6548}"/>
</file>

<file path=customXml/itemProps2.xml><?xml version="1.0" encoding="utf-8"?>
<ds:datastoreItem xmlns:ds="http://schemas.openxmlformats.org/officeDocument/2006/customXml" ds:itemID="{12D0AD17-7D82-4774-88A8-3B14A1CD7620}"/>
</file>

<file path=customXml/itemProps3.xml><?xml version="1.0" encoding="utf-8"?>
<ds:datastoreItem xmlns:ds="http://schemas.openxmlformats.org/officeDocument/2006/customXml" ds:itemID="{1D9FEDBC-A9D9-4FFB-B61C-B945E346A8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OrigSource</vt:lpstr>
      <vt:lpstr>2017 Val UAL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2016-10-18T20:30:36Z</dcterms:created>
  <dcterms:modified xsi:type="dcterms:W3CDTF">2019-09-10T14:32:32Z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0x010100C9F6945B9591BE48BC407D7DDA77AFD5</vt:lpwstr>
  </property>
</Properties>
</file>