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colors2.xml" ContentType="application/vnd.ms-office.chartcolorstyle+xml"/>
  <Override PartName="/xl/charts/style2.xml" ContentType="application/vnd.ms-office.chartstyle+xml"/>
  <Override PartName="/docProps/core.xml" ContentType="application/vnd.openxmlformats-package.core-properties+xml"/>
  <Override PartName="/docProps/app.xml" ContentType="application/vnd.openxmlformats-officedocument.extended-properties+xml"/>
  <Override PartName="/xl/calcChain.xml" ContentType="application/vnd.openxmlformats-officedocument.spreadsheetml.calcChain+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628"/>
  <workbookPr/>
  <mc:AlternateContent xmlns:mc="http://schemas.openxmlformats.org/markup-compatibility/2006">
    <mc:Choice Requires="x15">
      <x15ac:absPath xmlns:x15ac="http://schemas.microsoft.com/office/spreadsheetml/2010/11/ac" url="https://stateoforegon-my.sharepoint.com/personal/mark_brown_puc_oregon_gov/Documents/Desktop/"/>
    </mc:Choice>
  </mc:AlternateContent>
  <xr:revisionPtr revIDLastSave="1" documentId="8_{A4EF8F0C-2B8E-4C47-B2DB-AB57E15A0A37}" xr6:coauthVersionLast="46" xr6:coauthVersionMax="46" xr10:uidLastSave="{53769AC2-C1EE-4DD4-B7DE-304513AE5905}"/>
  <bookViews>
    <workbookView xWindow="-28920" yWindow="-120" windowWidth="29040" windowHeight="15840" xr2:uid="{00000000-000D-0000-FFFF-FFFF00000000}"/>
  </bookViews>
  <sheets>
    <sheet name="Summary" sheetId="2" r:id="rId1"/>
    <sheet name="PGE" sheetId="1" r:id="rId2"/>
    <sheet name="PAC" sheetId="6" r:id="rId3"/>
    <sheet name="AVA" sheetId="8" r:id="rId4"/>
    <sheet name="CNG" sheetId="5" r:id="rId5"/>
    <sheet name="IPC" sheetId="4" r:id="rId6"/>
    <sheet name="NWN" sheetId="3" r:id="rId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8" i="2" l="1"/>
  <c r="C27" i="2"/>
  <c r="C26" i="2"/>
  <c r="C8" i="2" l="1"/>
  <c r="C9" i="2"/>
  <c r="C10" i="2"/>
  <c r="F58" i="2"/>
  <c r="F60" i="2"/>
  <c r="F56" i="2"/>
  <c r="F57" i="2"/>
  <c r="F55" i="2"/>
  <c r="F59" i="2"/>
  <c r="G37" i="2"/>
  <c r="B36" i="4"/>
  <c r="B23" i="4"/>
  <c r="B48" i="4"/>
  <c r="H39" i="2" l="1"/>
  <c r="H38" i="2"/>
  <c r="H37" i="2"/>
  <c r="H28" i="2"/>
  <c r="H27" i="2"/>
  <c r="H26" i="2"/>
  <c r="H18" i="2"/>
  <c r="H8" i="2"/>
  <c r="H9" i="2" l="1"/>
  <c r="D39" i="2" l="1"/>
  <c r="D37" i="2"/>
  <c r="D28" i="2"/>
  <c r="D26" i="2"/>
  <c r="D18" i="2"/>
  <c r="D10" i="2"/>
  <c r="C18" i="2" l="1"/>
  <c r="C18" i="1"/>
  <c r="D18" i="1"/>
  <c r="E18" i="1"/>
  <c r="F18" i="1"/>
  <c r="G18" i="1"/>
  <c r="C34" i="1"/>
  <c r="J59" i="4"/>
  <c r="K47" i="4"/>
  <c r="F10" i="2" s="1"/>
  <c r="J47" i="4"/>
  <c r="K34" i="4"/>
  <c r="F9" i="2" s="1"/>
  <c r="J34" i="4"/>
  <c r="F8" i="2" s="1"/>
  <c r="M22" i="4"/>
  <c r="L22" i="4"/>
  <c r="K22" i="4"/>
  <c r="J22" i="4"/>
  <c r="O21" i="4"/>
  <c r="O20" i="4"/>
  <c r="O19" i="4"/>
  <c r="O18" i="4"/>
  <c r="O17" i="4"/>
  <c r="O16" i="4"/>
  <c r="N22" i="4" s="1"/>
  <c r="O15" i="4"/>
  <c r="O14" i="4"/>
  <c r="O13" i="4"/>
  <c r="O12" i="4"/>
  <c r="O11" i="4"/>
  <c r="O22" i="4" l="1"/>
  <c r="G26" i="2"/>
  <c r="G25" i="2"/>
  <c r="E8" i="2"/>
  <c r="E9" i="2" s="1"/>
  <c r="F24" i="8" l="1"/>
  <c r="G24" i="8" s="1"/>
  <c r="E24" i="8"/>
  <c r="C24" i="8"/>
  <c r="J24" i="8" s="1"/>
  <c r="E18" i="2" s="1"/>
  <c r="B24" i="8"/>
  <c r="J23" i="8"/>
  <c r="I23" i="8"/>
  <c r="J22" i="8"/>
  <c r="I22" i="8"/>
  <c r="J21" i="8"/>
  <c r="I21" i="8"/>
  <c r="J20" i="8"/>
  <c r="I20" i="8"/>
  <c r="J19" i="8"/>
  <c r="I19" i="8"/>
  <c r="J18" i="8"/>
  <c r="I18" i="8"/>
  <c r="J17" i="8"/>
  <c r="I17" i="8"/>
  <c r="J16" i="8"/>
  <c r="I16" i="8"/>
  <c r="J15" i="8"/>
  <c r="I15" i="8"/>
  <c r="J14" i="8"/>
  <c r="I14" i="8"/>
  <c r="J13" i="8"/>
  <c r="I13" i="8"/>
  <c r="J12" i="8"/>
  <c r="I12" i="8"/>
  <c r="H12" i="8"/>
  <c r="J11" i="8"/>
  <c r="I11" i="8"/>
  <c r="J10" i="8"/>
  <c r="I10" i="8"/>
  <c r="J9" i="8"/>
  <c r="I9" i="8"/>
  <c r="J8" i="8"/>
  <c r="I8" i="8"/>
  <c r="J7" i="8"/>
  <c r="I7" i="8"/>
  <c r="K7" i="8" s="1"/>
  <c r="G7" i="8"/>
  <c r="J6" i="8"/>
  <c r="I6" i="8"/>
  <c r="G6" i="8"/>
  <c r="J5" i="8"/>
  <c r="I5" i="8"/>
  <c r="G5" i="8"/>
  <c r="D5" i="8"/>
  <c r="E3" i="8"/>
  <c r="K5" i="8" l="1"/>
  <c r="D24" i="8"/>
  <c r="E25" i="2"/>
  <c r="K6" i="8"/>
  <c r="E25" i="8"/>
  <c r="E26" i="2"/>
  <c r="B3" i="8"/>
  <c r="I24" i="8"/>
  <c r="I25" i="8" s="1"/>
  <c r="B25" i="8"/>
  <c r="H14" i="8" l="1"/>
  <c r="K24" i="8"/>
  <c r="I3" i="8"/>
  <c r="H10" i="8"/>
  <c r="H16" i="8"/>
  <c r="G18" i="2" l="1"/>
  <c r="G8" i="2"/>
  <c r="H14" i="5" l="1"/>
  <c r="H13" i="5"/>
  <c r="H12" i="5"/>
  <c r="D9" i="2"/>
  <c r="H15" i="5" l="1"/>
  <c r="C38" i="2"/>
  <c r="C39" i="2"/>
  <c r="C37" i="2"/>
  <c r="F28" i="2"/>
  <c r="F27" i="2"/>
  <c r="F26" i="2"/>
  <c r="H54" i="8"/>
  <c r="H55" i="8" s="1"/>
  <c r="F54" i="8"/>
  <c r="E37" i="2" s="1"/>
  <c r="E54" i="8"/>
  <c r="C54" i="8"/>
  <c r="K54" i="8" s="1"/>
  <c r="B54" i="8"/>
  <c r="B55" i="8" s="1"/>
  <c r="K53" i="8"/>
  <c r="J53" i="8"/>
  <c r="K52" i="8"/>
  <c r="J52" i="8"/>
  <c r="K51" i="8"/>
  <c r="J51" i="8"/>
  <c r="K50" i="8"/>
  <c r="J50" i="8"/>
  <c r="K49" i="8"/>
  <c r="J49" i="8"/>
  <c r="K48" i="8"/>
  <c r="J48" i="8"/>
  <c r="K47" i="8"/>
  <c r="J47" i="8"/>
  <c r="K46" i="8"/>
  <c r="J46" i="8"/>
  <c r="K45" i="8"/>
  <c r="J45" i="8"/>
  <c r="K44" i="8"/>
  <c r="J44" i="8"/>
  <c r="K43" i="8"/>
  <c r="J43" i="8"/>
  <c r="K42" i="8"/>
  <c r="J42" i="8"/>
  <c r="I42" i="8"/>
  <c r="K41" i="8"/>
  <c r="J41" i="8"/>
  <c r="K40" i="8"/>
  <c r="J40" i="8"/>
  <c r="K39" i="8"/>
  <c r="J39" i="8"/>
  <c r="K38" i="8"/>
  <c r="J38" i="8"/>
  <c r="K37" i="8"/>
  <c r="J37" i="8"/>
  <c r="K36" i="8"/>
  <c r="J36" i="8"/>
  <c r="L36" i="8" s="1"/>
  <c r="G36" i="8"/>
  <c r="K35" i="8"/>
  <c r="J35" i="8"/>
  <c r="L35" i="8" s="1"/>
  <c r="G35" i="8"/>
  <c r="D35" i="8"/>
  <c r="K34" i="8"/>
  <c r="J34" i="8"/>
  <c r="K33" i="8"/>
  <c r="J33" i="8"/>
  <c r="E31" i="8"/>
  <c r="B31" i="8"/>
  <c r="J54" i="8" l="1"/>
  <c r="E36" i="2"/>
  <c r="I27" i="2"/>
  <c r="I25" i="2"/>
  <c r="I28" i="2"/>
  <c r="I26" i="2"/>
  <c r="C46" i="2" s="1"/>
  <c r="J55" i="8"/>
  <c r="I44" i="8"/>
  <c r="L54" i="8"/>
  <c r="D54" i="8"/>
  <c r="E55" i="8"/>
  <c r="G54" i="8"/>
  <c r="C47" i="2" l="1"/>
  <c r="I40" i="8"/>
  <c r="I46" i="8"/>
  <c r="J31" i="8"/>
  <c r="H20" i="2" l="1"/>
  <c r="G20" i="2"/>
  <c r="E20" i="2"/>
  <c r="D20" i="2"/>
  <c r="C17" i="6"/>
  <c r="D37" i="1"/>
  <c r="E37" i="1"/>
  <c r="F37" i="1"/>
  <c r="E29" i="1"/>
  <c r="E9" i="1"/>
  <c r="D29" i="1"/>
  <c r="C29" i="1"/>
  <c r="C37" i="1" s="1"/>
  <c r="D9" i="1"/>
  <c r="C9" i="1"/>
  <c r="C20" i="2" l="1"/>
  <c r="AI59" i="4"/>
  <c r="AJ47" i="4"/>
  <c r="AI47" i="4"/>
  <c r="AJ34" i="4"/>
  <c r="AI34" i="4"/>
  <c r="AL22" i="4"/>
  <c r="AK22" i="4"/>
  <c r="AJ22" i="4"/>
  <c r="AI22" i="4"/>
  <c r="AN21" i="4"/>
  <c r="AN20" i="4"/>
  <c r="AN19" i="4"/>
  <c r="AN18" i="4"/>
  <c r="AN17" i="4"/>
  <c r="AN16" i="4"/>
  <c r="AM22" i="4" s="1"/>
  <c r="AN15" i="4"/>
  <c r="AN14" i="4"/>
  <c r="AN22" i="4" l="1"/>
  <c r="AD22" i="4"/>
  <c r="E11" i="4" s="1"/>
  <c r="AC22" i="4"/>
  <c r="D11" i="4" s="1"/>
  <c r="AB22" i="4"/>
  <c r="C11" i="4" s="1"/>
  <c r="F38" i="2" s="1"/>
  <c r="AA22" i="4"/>
  <c r="AF21" i="4"/>
  <c r="AF20" i="4"/>
  <c r="AF19" i="4"/>
  <c r="AF18" i="4"/>
  <c r="AF17" i="4"/>
  <c r="AF16" i="4"/>
  <c r="AE22" i="4" s="1"/>
  <c r="AF15" i="4"/>
  <c r="AF14" i="4"/>
  <c r="AF13" i="4"/>
  <c r="AF12" i="4"/>
  <c r="AF11" i="4"/>
  <c r="AF10" i="4"/>
  <c r="AF9" i="4"/>
  <c r="AF8" i="4"/>
  <c r="AF7" i="4"/>
  <c r="AF6" i="4"/>
  <c r="F11" i="4" l="1"/>
  <c r="F39" i="2" s="1"/>
  <c r="I39" i="2" s="1"/>
  <c r="B11" i="4"/>
  <c r="I38" i="2"/>
  <c r="AF22" i="4"/>
  <c r="F18" i="2" s="1"/>
  <c r="F20" i="2" s="1"/>
  <c r="C18" i="6"/>
  <c r="I14" i="6"/>
  <c r="H14" i="6"/>
  <c r="G14" i="6"/>
  <c r="F14" i="6"/>
  <c r="E14" i="6"/>
  <c r="C14" i="6"/>
  <c r="E24" i="6"/>
  <c r="F24" i="6"/>
  <c r="G24" i="6"/>
  <c r="H24" i="6"/>
  <c r="I24" i="6"/>
  <c r="D24" i="6"/>
  <c r="C28" i="6" s="1"/>
  <c r="C29" i="6" s="1"/>
  <c r="C24" i="6"/>
  <c r="G11" i="4" l="1"/>
  <c r="F37" i="2"/>
  <c r="I37" i="2" s="1"/>
  <c r="D47" i="2"/>
  <c r="G9" i="2"/>
  <c r="G12" i="2" s="1"/>
  <c r="D40" i="5"/>
  <c r="D39" i="5"/>
  <c r="I35" i="5"/>
  <c r="H35" i="5"/>
  <c r="J35" i="5" s="1"/>
  <c r="F35" i="5"/>
  <c r="G36" i="2" s="1"/>
  <c r="I36" i="2" s="1"/>
  <c r="E35" i="5"/>
  <c r="G35" i="5" s="1"/>
  <c r="B35" i="5"/>
  <c r="J34" i="5"/>
  <c r="D34" i="5"/>
  <c r="J33" i="5"/>
  <c r="G33" i="5"/>
  <c r="C33" i="5"/>
  <c r="D33" i="5" s="1"/>
  <c r="C35" i="5" l="1"/>
  <c r="D35" i="5" s="1"/>
  <c r="D46" i="2"/>
  <c r="D12" i="2"/>
  <c r="C12" i="2"/>
  <c r="C13" i="2" s="1"/>
  <c r="S59" i="4"/>
  <c r="T47" i="4"/>
  <c r="S47" i="4"/>
  <c r="T34" i="4"/>
  <c r="S34" i="4"/>
  <c r="F12" i="2" l="1"/>
  <c r="F13" i="2" s="1"/>
  <c r="H12" i="2"/>
  <c r="H13" i="2" s="1"/>
  <c r="E12" i="2"/>
  <c r="E13" i="2" s="1"/>
  <c r="D13" i="2"/>
  <c r="G13" i="2"/>
</calcChain>
</file>

<file path=xl/sharedStrings.xml><?xml version="1.0" encoding="utf-8"?>
<sst xmlns="http://schemas.openxmlformats.org/spreadsheetml/2006/main" count="774" uniqueCount="220">
  <si>
    <t>1.</t>
  </si>
  <si>
    <t>Number of customers enrolled:</t>
  </si>
  <si>
    <t>Program:</t>
  </si>
  <si>
    <t>May</t>
  </si>
  <si>
    <t>Total</t>
  </si>
  <si>
    <r>
      <t>·</t>
    </r>
    <r>
      <rPr>
        <sz val="7"/>
        <color theme="1"/>
        <rFont val="Times New Roman"/>
        <family val="1"/>
      </rPr>
      <t xml:space="preserve">         </t>
    </r>
    <r>
      <rPr>
        <sz val="11"/>
        <color theme="1"/>
        <rFont val="Calibri"/>
        <family val="2"/>
        <scheme val="minor"/>
      </rPr>
      <t>50/50</t>
    </r>
  </si>
  <si>
    <r>
      <t>·</t>
    </r>
    <r>
      <rPr>
        <sz val="7"/>
        <color theme="1"/>
        <rFont val="Times New Roman"/>
        <family val="1"/>
      </rPr>
      <t xml:space="preserve">         </t>
    </r>
    <r>
      <rPr>
        <sz val="11"/>
        <color theme="1"/>
        <rFont val="Calibri"/>
        <family val="2"/>
        <scheme val="minor"/>
      </rPr>
      <t>Three-Month Payment Match</t>
    </r>
  </si>
  <si>
    <r>
      <t>·</t>
    </r>
    <r>
      <rPr>
        <sz val="7"/>
        <color theme="1"/>
        <rFont val="Times New Roman"/>
        <family val="1"/>
      </rPr>
      <t xml:space="preserve">         </t>
    </r>
    <r>
      <rPr>
        <sz val="11"/>
        <color theme="1"/>
        <rFont val="Calibri"/>
        <family val="2"/>
        <scheme val="minor"/>
      </rPr>
      <t>Extended Match</t>
    </r>
  </si>
  <si>
    <t>Total number enrolled:</t>
  </si>
  <si>
    <t>Number of recipients per option:</t>
  </si>
  <si>
    <r>
      <t>·</t>
    </r>
    <r>
      <rPr>
        <sz val="7"/>
        <color theme="1"/>
        <rFont val="Times New Roman"/>
        <family val="1"/>
      </rPr>
      <t xml:space="preserve">         </t>
    </r>
    <r>
      <rPr>
        <sz val="11"/>
        <color theme="1"/>
        <rFont val="Calibri"/>
        <family val="2"/>
        <scheme val="minor"/>
      </rPr>
      <t>Customer Assistance</t>
    </r>
  </si>
  <si>
    <t xml:space="preserve">Total number of recipients: </t>
  </si>
  <si>
    <t>PGE has customers who are enrolled in a Bill Assistance Program that may not be considered a recipient yet because they have not made a payment. Because of the difference between enrollment and recipient, both numbers are provided.</t>
  </si>
  <si>
    <t>2.</t>
  </si>
  <si>
    <t>Funds expended by program and total:</t>
  </si>
  <si>
    <t>Total funds expended:</t>
  </si>
  <si>
    <t>3.</t>
  </si>
  <si>
    <t>Total funds unallocated:</t>
  </si>
  <si>
    <t xml:space="preserve">Total funds unallocated: </t>
  </si>
  <si>
    <t>Total funds spent:</t>
  </si>
  <si>
    <t>Total funds reserved:</t>
  </si>
  <si>
    <t>Total funds allocated:</t>
  </si>
  <si>
    <t>When calculating available funds, PGE considered the amount of funds already provided to customers and the amount set aside for each customer enrolled in the Three-Month Payment Match and Extended Match Program. When a customer enrolls in the Three-Month Payment Match, PGE allocates $500 for them and when someone enrolls in the Extended Match, PGE allocates $1,000 based on the max amount of funding a customer can receive on each program. If the customer gets caught up sooner and doesn’t need the full allotment, those funds are then added back into total funds available.</t>
  </si>
  <si>
    <t>4.</t>
  </si>
  <si>
    <t>Average customer payments per option:</t>
  </si>
  <si>
    <t>This shows the average customer payment per option, as well as the average PGE match for the matching programs. The Customer Assistance does not require a customer payment, so the amount shown is the average amount of the assistance applied by PGE.</t>
  </si>
  <si>
    <t>PGE</t>
  </si>
  <si>
    <t>PAC</t>
  </si>
  <si>
    <t>AVA</t>
  </si>
  <si>
    <t>IPC</t>
  </si>
  <si>
    <t>CNG</t>
  </si>
  <si>
    <t>NWN</t>
  </si>
  <si>
    <t>AMP Funds</t>
  </si>
  <si>
    <t>February</t>
  </si>
  <si>
    <t>March</t>
  </si>
  <si>
    <t>April</t>
  </si>
  <si>
    <t>Authorized</t>
  </si>
  <si>
    <t>Remaining</t>
  </si>
  <si>
    <t>b.  Program funds expended, per program option</t>
  </si>
  <si>
    <t>Program Option</t>
  </si>
  <si>
    <t>Funds Expended
May 2021</t>
  </si>
  <si>
    <t>Total Funds
Expended</t>
  </si>
  <si>
    <t>Instant Grant</t>
  </si>
  <si>
    <t>40/60 Balance Split</t>
  </si>
  <si>
    <t>Payment Arrangement Match</t>
  </si>
  <si>
    <t>6-Month</t>
  </si>
  <si>
    <t>9-Month</t>
  </si>
  <si>
    <t>12-Month</t>
  </si>
  <si>
    <t>Total Funds Expended</t>
  </si>
  <si>
    <t>Total funds expended does not include expenditures from previous months that were later adjusted in order to account for cross-month customer enrollment corrections.</t>
  </si>
  <si>
    <t>c.  Program funds committed, per Payment Arrangement Match duration</t>
  </si>
  <si>
    <t>Funds Committed
May 2021</t>
  </si>
  <si>
    <t>Total Funds
Committed</t>
  </si>
  <si>
    <t>Total Funds Committed</t>
  </si>
  <si>
    <t>Funds committed represents the amount of program funds the Company expects to expend in order to match the monthly installment payments of customers enrolled in the Payment Arrangement Match option.</t>
  </si>
  <si>
    <t>d.  Total funds available</t>
  </si>
  <si>
    <t>Arrearage Management Program</t>
  </si>
  <si>
    <t>Total Initial Funding</t>
  </si>
  <si>
    <t>Total Funds Remaining</t>
  </si>
  <si>
    <t>e.  Average payment or funds committed to customers enrolled in the Program during the month, per option</t>
  </si>
  <si>
    <t>Average Program
Payment</t>
  </si>
  <si>
    <r>
      <t>Average Funds
Committed</t>
    </r>
    <r>
      <rPr>
        <b/>
        <vertAlign val="superscript"/>
        <sz val="10"/>
        <color theme="0"/>
        <rFont val="Calibri"/>
        <family val="2"/>
        <scheme val="minor"/>
      </rPr>
      <t>1</t>
    </r>
  </si>
  <si>
    <t>N/A</t>
  </si>
  <si>
    <r>
      <rPr>
        <vertAlign val="superscript"/>
        <sz val="10"/>
        <color theme="1"/>
        <rFont val="Calibri"/>
        <family val="2"/>
        <scheme val="minor"/>
      </rPr>
      <t>1</t>
    </r>
    <r>
      <rPr>
        <sz val="10"/>
        <color theme="1"/>
        <rFont val="Calibri"/>
        <family val="2"/>
        <scheme val="minor"/>
      </rPr>
      <t xml:space="preserve"> Average funds committed represents the average amount of program funds the Company expects to expend in order to match the installment payments of each customer enrolled in the Payment Arrangement Match option during the month. </t>
    </r>
  </si>
  <si>
    <t>f.  Number of outreach efforts made during the month, by type of outreach</t>
  </si>
  <si>
    <t>Customer Outreach Efforts
During the Month</t>
  </si>
  <si>
    <t>Number of 
Customers Contacted</t>
  </si>
  <si>
    <r>
      <t>Dialer Campaign</t>
    </r>
    <r>
      <rPr>
        <vertAlign val="superscript"/>
        <sz val="10"/>
        <color theme="1"/>
        <rFont val="Calibri"/>
        <family val="2"/>
        <scheme val="minor"/>
      </rPr>
      <t>1</t>
    </r>
  </si>
  <si>
    <r>
      <t>Direct Outreach Call</t>
    </r>
    <r>
      <rPr>
        <vertAlign val="superscript"/>
        <sz val="10"/>
        <color theme="1"/>
        <rFont val="Calibri"/>
        <family val="2"/>
        <scheme val="minor"/>
      </rPr>
      <t>2</t>
    </r>
  </si>
  <si>
    <r>
      <rPr>
        <vertAlign val="superscript"/>
        <sz val="10"/>
        <color theme="1"/>
        <rFont val="Calibri"/>
        <family val="2"/>
        <scheme val="minor"/>
      </rPr>
      <t>1</t>
    </r>
    <r>
      <rPr>
        <sz val="10"/>
        <color theme="1"/>
        <rFont val="Calibri"/>
        <family val="2"/>
        <scheme val="minor"/>
      </rPr>
      <t xml:space="preserve"> All customers with an active service agreement and a valid phone number on file with the Company, who also had an account balance 31+ days past due as of May 10, 2021, received an automated phone call notifying them of bill assistance funds being available.  Calls were not placed to customers who are current or past participants of the Program. </t>
    </r>
  </si>
  <si>
    <r>
      <rPr>
        <vertAlign val="superscript"/>
        <sz val="10"/>
        <color theme="1"/>
        <rFont val="Calibri"/>
        <family val="2"/>
        <scheme val="minor"/>
      </rPr>
      <t>2</t>
    </r>
    <r>
      <rPr>
        <sz val="10"/>
        <color theme="1"/>
        <rFont val="Calibri"/>
        <family val="2"/>
        <scheme val="minor"/>
      </rPr>
      <t xml:space="preserve"> Customer service representatives have made direct outbound calls to customers who have an active service agreement and were at least 91 days in arrears as of May 10, 2021.</t>
    </r>
  </si>
  <si>
    <t>g.  How customers heard about the Program during the month</t>
  </si>
  <si>
    <t>How Customers Heard
About the Program</t>
  </si>
  <si>
    <t>Percent of
Customer Calls</t>
  </si>
  <si>
    <t>Dialer Campaign</t>
  </si>
  <si>
    <t>Email</t>
  </si>
  <si>
    <t>Postcard</t>
  </si>
  <si>
    <r>
      <t>Customer Service Representative</t>
    </r>
    <r>
      <rPr>
        <vertAlign val="superscript"/>
        <sz val="10"/>
        <color theme="1"/>
        <rFont val="Calibri"/>
        <family val="2"/>
        <scheme val="minor"/>
      </rPr>
      <t>1</t>
    </r>
  </si>
  <si>
    <t>Community Action Agency</t>
  </si>
  <si>
    <t>Other</t>
  </si>
  <si>
    <r>
      <rPr>
        <vertAlign val="superscript"/>
        <sz val="10"/>
        <color theme="1"/>
        <rFont val="Calibri"/>
        <family val="2"/>
        <scheme val="minor"/>
      </rPr>
      <t>1</t>
    </r>
    <r>
      <rPr>
        <sz val="10"/>
        <color theme="1"/>
        <rFont val="Calibri"/>
        <family val="2"/>
        <scheme val="minor"/>
      </rPr>
      <t xml:space="preserve"> The customer became aware of the Company's Arrearage Management Program while interacting with a customer service representative.</t>
    </r>
  </si>
  <si>
    <t>Data is recorded at the time customers speak with a customer service representative about the Company's Arrearage Management Program and is based on customers' responses.</t>
  </si>
  <si>
    <t>Month</t>
  </si>
  <si>
    <t>Total OR Customer Residential Count</t>
  </si>
  <si>
    <t># of Customers Participating in AMP</t>
  </si>
  <si>
    <t>Total Percentage of Customers Participating in AMP</t>
  </si>
  <si>
    <t>Funds Automatic Grants</t>
  </si>
  <si>
    <t># Automatc Grant Customers</t>
  </si>
  <si>
    <t>Automatic Average Fund</t>
  </si>
  <si>
    <t>Funds Applications</t>
  </si>
  <si>
    <t># Application Customers</t>
  </si>
  <si>
    <t>Application Average Fund</t>
  </si>
  <si>
    <t>Total Residential Arrears Balace</t>
  </si>
  <si>
    <t>Total Number of Residential Customers in Arrears</t>
  </si>
  <si>
    <t>Average Residential Arrears Balance</t>
  </si>
  <si>
    <t>Extended Payment Grant</t>
  </si>
  <si>
    <t>Paid</t>
  </si>
  <si>
    <t xml:space="preserve">Committed </t>
  </si>
  <si>
    <t>% Committed Assistance</t>
  </si>
  <si>
    <t>Customer Arrears</t>
  </si>
  <si>
    <t># of Customers</t>
  </si>
  <si>
    <t>% of Customers</t>
  </si>
  <si>
    <t>average customer payment</t>
  </si>
  <si>
    <t>Total Program Funds</t>
  </si>
  <si>
    <t>Total Committed Funds</t>
  </si>
  <si>
    <t>Available Funds</t>
  </si>
  <si>
    <t>na</t>
  </si>
  <si>
    <t>as of…</t>
  </si>
  <si>
    <t>a.  Number of recipients during the month, per program option</t>
  </si>
  <si>
    <t>Zip Code</t>
  </si>
  <si>
    <t>Total Recipients</t>
  </si>
  <si>
    <t>-</t>
  </si>
  <si>
    <t>Funds Expended
April 2021</t>
  </si>
  <si>
    <t xml:space="preserve">Total funds expended does not include expenditures from previous months' 40/60 Balance Split option that were later reversed due to customer non-payment. </t>
  </si>
  <si>
    <t>Funds Committed
April 2021</t>
  </si>
  <si>
    <t>e.  Average payment or amount committed to customers enrolled in the Program during the month, per option</t>
  </si>
  <si>
    <r>
      <t>Average Committed
Amount</t>
    </r>
    <r>
      <rPr>
        <b/>
        <vertAlign val="superscript"/>
        <sz val="10"/>
        <color theme="0"/>
        <rFont val="Calibri"/>
        <family val="2"/>
        <scheme val="minor"/>
      </rPr>
      <t>1</t>
    </r>
  </si>
  <si>
    <r>
      <rPr>
        <vertAlign val="superscript"/>
        <sz val="10"/>
        <color theme="1"/>
        <rFont val="Calibri"/>
        <family val="2"/>
        <scheme val="minor"/>
      </rPr>
      <t>1</t>
    </r>
    <r>
      <rPr>
        <sz val="10"/>
        <color theme="1"/>
        <rFont val="Calibri"/>
        <family val="2"/>
        <scheme val="minor"/>
      </rPr>
      <t xml:space="preserve"> Average committed amount represents the average amount of program funds the Company expects to expend in order to match the installment payments of each customer enrolled in the Payment Arrangement Match option during the month. </t>
    </r>
  </si>
  <si>
    <r>
      <t>Email</t>
    </r>
    <r>
      <rPr>
        <vertAlign val="superscript"/>
        <sz val="10"/>
        <color theme="1"/>
        <rFont val="Calibri"/>
        <family val="2"/>
        <scheme val="minor"/>
      </rPr>
      <t>2</t>
    </r>
  </si>
  <si>
    <r>
      <t>Direct Outreach Call</t>
    </r>
    <r>
      <rPr>
        <vertAlign val="superscript"/>
        <sz val="10"/>
        <color theme="1"/>
        <rFont val="Calibri"/>
        <family val="2"/>
        <scheme val="minor"/>
      </rPr>
      <t>3</t>
    </r>
  </si>
  <si>
    <t>In addition to the above outreach efforts, Community Action Agencies within the Company's service area were provided a combined total of 1,900 flyers (in English, Spanish, and Samoli) notifying of the Company's Arrearage Management Program.  Additionally, these agencies were also provided content, notifying of bill assistance funds being available, to be posted on their social media platforms.</t>
  </si>
  <si>
    <r>
      <rPr>
        <vertAlign val="superscript"/>
        <sz val="10"/>
        <color theme="1"/>
        <rFont val="Calibri"/>
        <family val="2"/>
        <scheme val="minor"/>
      </rPr>
      <t>1</t>
    </r>
    <r>
      <rPr>
        <sz val="10"/>
        <color theme="1"/>
        <rFont val="Calibri"/>
        <family val="2"/>
        <scheme val="minor"/>
      </rPr>
      <t xml:space="preserve"> All customers with an active service agreement and a valid phone number on file with the Company, who also had an account balance 31+ days past due as of April 6, 2021, received an automated phone call notifying them of bill assistance funds being available.  Calls were not placed to customers who are current or past participants in the Program. </t>
    </r>
  </si>
  <si>
    <r>
      <rPr>
        <vertAlign val="superscript"/>
        <sz val="10"/>
        <color theme="1"/>
        <rFont val="Calibri"/>
        <family val="2"/>
        <scheme val="minor"/>
      </rPr>
      <t>2</t>
    </r>
    <r>
      <rPr>
        <sz val="10"/>
        <color theme="1"/>
        <rFont val="Calibri"/>
        <family val="2"/>
        <scheme val="minor"/>
      </rPr>
      <t xml:space="preserve"> All customers with an active service agreement and an email address on file with the Company, who also had an account balance 31+ days past due as of April 26, 2021, were sent an email notifying of the Company's Arrearage Management Program.  Emails were not sent to customers who are current or past participants in the Program. </t>
    </r>
  </si>
  <si>
    <r>
      <rPr>
        <vertAlign val="superscript"/>
        <sz val="10"/>
        <color theme="1"/>
        <rFont val="Calibri"/>
        <family val="2"/>
        <scheme val="minor"/>
      </rPr>
      <t>3</t>
    </r>
    <r>
      <rPr>
        <sz val="10"/>
        <color theme="1"/>
        <rFont val="Calibri"/>
        <family val="2"/>
        <scheme val="minor"/>
      </rPr>
      <t xml:space="preserve"> Customer service representatives have made direct outbound calls to customers who are 31+ days past due, have an active service agreement, and have an account balance of at least $1,000.</t>
    </r>
  </si>
  <si>
    <t>a.  Number of recipients, per program option</t>
  </si>
  <si>
    <t xml:space="preserve">Idaho Power's Arrearage Management Program was approved by the Oregon Public Utilities Commission on March 23, 2021, and went into effect beginning
March 24, 2021. </t>
  </si>
  <si>
    <t>Funds Expended
March 2021</t>
  </si>
  <si>
    <t>Funds Committed
March 2021</t>
  </si>
  <si>
    <t>Total Initial Program Funding</t>
  </si>
  <si>
    <t>Total Program Funds Expended</t>
  </si>
  <si>
    <t>Total Program Funds Committed</t>
  </si>
  <si>
    <t>Total Program Funds Remaining</t>
  </si>
  <si>
    <t>e.  Average payment or amount committed to customers enrolled in the Program, per option</t>
  </si>
  <si>
    <t>f.  Number of outreach efforts made, by type of outreach</t>
  </si>
  <si>
    <r>
      <t>Email</t>
    </r>
    <r>
      <rPr>
        <vertAlign val="superscript"/>
        <sz val="10"/>
        <color theme="1"/>
        <rFont val="Calibri"/>
        <family val="2"/>
        <scheme val="minor"/>
      </rPr>
      <t>1</t>
    </r>
  </si>
  <si>
    <r>
      <t>Postcard</t>
    </r>
    <r>
      <rPr>
        <vertAlign val="superscript"/>
        <sz val="10"/>
        <color theme="1"/>
        <rFont val="Calibri"/>
        <family val="2"/>
        <scheme val="minor"/>
      </rPr>
      <t>2</t>
    </r>
  </si>
  <si>
    <r>
      <rPr>
        <vertAlign val="superscript"/>
        <sz val="10"/>
        <color theme="1"/>
        <rFont val="Calibri"/>
        <family val="2"/>
        <scheme val="minor"/>
      </rPr>
      <t>1</t>
    </r>
    <r>
      <rPr>
        <sz val="10"/>
        <color theme="1"/>
        <rFont val="Calibri"/>
        <family val="2"/>
        <scheme val="minor"/>
      </rPr>
      <t xml:space="preserve"> All customers with an active service agreement and an email address on file with the Company, who also had an account balance 31+ days past due as of March 25, 2021, were sent an email notifying of the Company's Arrearage Management Program. </t>
    </r>
  </si>
  <si>
    <r>
      <rPr>
        <vertAlign val="superscript"/>
        <sz val="10"/>
        <color theme="1"/>
        <rFont val="Calibri"/>
        <family val="2"/>
        <scheme val="minor"/>
      </rPr>
      <t>2</t>
    </r>
    <r>
      <rPr>
        <sz val="10"/>
        <color theme="1"/>
        <rFont val="Calibri"/>
        <family val="2"/>
        <scheme val="minor"/>
      </rPr>
      <t xml:space="preserve"> A postcard notifying of the Company's Arrearage Management Program was sent to all residential customers with an active service agreement and an account balance 31+ days past due as of March 25, 2021.</t>
    </r>
  </si>
  <si>
    <r>
      <rPr>
        <vertAlign val="superscript"/>
        <sz val="10"/>
        <color theme="1"/>
        <rFont val="Calibri"/>
        <family val="2"/>
        <scheme val="minor"/>
      </rPr>
      <t>3</t>
    </r>
    <r>
      <rPr>
        <sz val="10"/>
        <color theme="1"/>
        <rFont val="Calibri"/>
        <family val="2"/>
        <scheme val="minor"/>
      </rPr>
      <t xml:space="preserve"> Customer service representatives have made direct outbound calls to customers that are 31+ days past due, have an active service agreement, and have an account balance of at least $1,000.</t>
    </r>
  </si>
  <si>
    <t>g.  How customers heard about the Program</t>
  </si>
  <si>
    <t xml:space="preserve">PGE beginning allocation: </t>
  </si>
  <si>
    <t>Committed</t>
  </si>
  <si>
    <t>Percent Remaining</t>
  </si>
  <si>
    <t>Residential Customers</t>
  </si>
  <si>
    <t>% Participating in AMP</t>
  </si>
  <si>
    <t xml:space="preserve">Avista Debt Relief Spending </t>
  </si>
  <si>
    <t>Estimated Total Benefit and Cost per Customer</t>
  </si>
  <si>
    <t>2021-2022</t>
  </si>
  <si>
    <t>Automatic</t>
  </si>
  <si>
    <t>Forgiveness</t>
  </si>
  <si>
    <t>Administration</t>
  </si>
  <si>
    <t>Cost Per Customer</t>
  </si>
  <si>
    <t>Customer Count</t>
  </si>
  <si>
    <t>Avg Benefit</t>
  </si>
  <si>
    <t>Total Benefit</t>
  </si>
  <si>
    <t>Customers Served</t>
  </si>
  <si>
    <t>Residential Customer Count</t>
  </si>
  <si>
    <t>Avg Cost per Customer YTD</t>
  </si>
  <si>
    <t xml:space="preserve">Total Average Cost per Customer </t>
  </si>
  <si>
    <t>Total Spent</t>
  </si>
  <si>
    <t>Total Remaining</t>
  </si>
  <si>
    <t>Percentage of Total</t>
  </si>
  <si>
    <t xml:space="preserve">Total AMP Participants </t>
  </si>
  <si>
    <t>Automatic Grants</t>
  </si>
  <si>
    <t>Instant Grants</t>
  </si>
  <si>
    <t>Short-Term Match</t>
  </si>
  <si>
    <t xml:space="preserve">Extended Match </t>
  </si>
  <si>
    <t>**** Extended Match include all AMP matching programs designed to be 12 months or more</t>
  </si>
  <si>
    <t>**Instant Grants include application based AMP assistance not requiring a match</t>
  </si>
  <si>
    <t>*Automatic Grants do not require an application</t>
  </si>
  <si>
    <t>No-Match Awards</t>
  </si>
  <si>
    <t>Matching Awards</t>
  </si>
  <si>
    <t>AMP Program Types ($ spent)</t>
  </si>
  <si>
    <t>AMP Program Types (count of customers)</t>
  </si>
  <si>
    <t>Recipients</t>
  </si>
  <si>
    <t>Funds Expended</t>
  </si>
  <si>
    <t>Total Arrears</t>
  </si>
  <si>
    <t>Total Customers in Arrears</t>
  </si>
  <si>
    <t>*** Short-Term Match include AMP matching programs less than 12 months</t>
  </si>
  <si>
    <t>June</t>
  </si>
  <si>
    <t>Week Ending</t>
  </si>
  <si>
    <t>Pledges</t>
  </si>
  <si>
    <t>Count</t>
  </si>
  <si>
    <t>Since 4/1</t>
  </si>
  <si>
    <t>Auto Grants</t>
  </si>
  <si>
    <t>Grand Total</t>
  </si>
  <si>
    <t>BH Funds</t>
  </si>
  <si>
    <t>% Distributed</t>
  </si>
  <si>
    <t>Total Customers</t>
  </si>
  <si>
    <t>*The denominator in this table has been changed to "total customers" rather than "customers in arrears" as the latter capture would omit customers that have paid of their arrears, including those who did so by participating in the AMP</t>
  </si>
  <si>
    <t>Funds Expended
June 2021</t>
  </si>
  <si>
    <t>Funds Committed
June 2021</t>
  </si>
  <si>
    <r>
      <t>Brochure</t>
    </r>
    <r>
      <rPr>
        <vertAlign val="superscript"/>
        <sz val="10"/>
        <color theme="1"/>
        <rFont val="Calibri"/>
        <family val="2"/>
        <scheme val="minor"/>
      </rPr>
      <t>2</t>
    </r>
  </si>
  <si>
    <r>
      <t>Email</t>
    </r>
    <r>
      <rPr>
        <vertAlign val="superscript"/>
        <sz val="10"/>
        <color theme="1"/>
        <rFont val="Calibri"/>
        <family val="2"/>
        <scheme val="minor"/>
      </rPr>
      <t>3</t>
    </r>
  </si>
  <si>
    <r>
      <t>Direct Outreach Call</t>
    </r>
    <r>
      <rPr>
        <vertAlign val="superscript"/>
        <sz val="10"/>
        <color theme="1"/>
        <rFont val="Calibri"/>
        <family val="2"/>
        <scheme val="minor"/>
      </rPr>
      <t>4</t>
    </r>
  </si>
  <si>
    <t>Brochure</t>
  </si>
  <si>
    <t>Idaho Power Field Representative</t>
  </si>
  <si>
    <t>June Arrears data</t>
  </si>
  <si>
    <t>AMP activity through June 2021</t>
  </si>
  <si>
    <t>For the month of June 2021</t>
  </si>
  <si>
    <t>Matching Grant</t>
  </si>
  <si>
    <t>Matching Grant w TPA</t>
  </si>
  <si>
    <t>AMP Funds Expended</t>
  </si>
  <si>
    <t>AMP Funds Reserved/Pledged</t>
  </si>
  <si>
    <t>Grand Total AMP funds</t>
  </si>
  <si>
    <t>AMP Recipients</t>
  </si>
  <si>
    <t>Average AMP Grant per Recipient</t>
  </si>
  <si>
    <t>Year-to-date through June 2021</t>
  </si>
  <si>
    <r>
      <rPr>
        <sz val="11"/>
        <rFont val="Calibri"/>
        <family val="2"/>
        <scheme val="minor"/>
      </rPr>
      <t>Grand Total AMP funds year-to-date
through June 2021</t>
    </r>
  </si>
  <si>
    <t>Total AMP Funding Available</t>
  </si>
  <si>
    <t>Total AMP Funds Remaining</t>
  </si>
  <si>
    <t>To Date</t>
  </si>
  <si>
    <t>31+ Days</t>
  </si>
  <si>
    <t>61 + days</t>
  </si>
  <si>
    <t>91+ days</t>
  </si>
  <si>
    <t>Customers</t>
  </si>
  <si>
    <t>Total $</t>
  </si>
  <si>
    <t>Total Expended*</t>
  </si>
  <si>
    <t>*Discrepancies between summed totals and totals reported are due to the movement of committed funds and changes occuring after the submitted report</t>
  </si>
  <si>
    <t>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</si>
</sst>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6" formatCode="&quot;$&quot;#,##0_);[Red]\(&quot;$&quot;#,##0\)"/>
    <numFmt numFmtId="7" formatCode="&quot;$&quot;#,##0.00_);\(&quot;$&quot;#,##0.00\)"/>
    <numFmt numFmtId="44" formatCode="_(&quot;$&quot;* #,##0.00_);_(&quot;$&quot;* \(#,##0.00\);_(&quot;$&quot;* &quot;-&quot;??_);_(@_)"/>
    <numFmt numFmtId="43" formatCode="_(* #,##0.00_);_(* \(#,##0.00\);_(* &quot;-&quot;??_);_(@_)"/>
    <numFmt numFmtId="164" formatCode="&quot;$&quot;#,##0.00"/>
    <numFmt numFmtId="165" formatCode="_(&quot;$&quot;* #,##0_);_(&quot;$&quot;* \(#,##0\);_(&quot;$&quot;* &quot;-&quot;??_);_(@_)"/>
    <numFmt numFmtId="166" formatCode="_(* #,##0_);_(* \(#,##0\);_(* &quot;-&quot;??_);_(@_)"/>
    <numFmt numFmtId="167" formatCode="mm/dd/yy;@"/>
    <numFmt numFmtId="168" formatCode="0.000%"/>
    <numFmt numFmtId="169" formatCode="\$#,##0.00"/>
    <numFmt numFmtId="170" formatCode="\$0.00"/>
    <numFmt numFmtId="171" formatCode="&quot;$&quot;#,##0"/>
  </numFmts>
  <fonts count="2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4"/>
      <color rgb="FF000000"/>
      <name val="Calibri"/>
      <family val="2"/>
      <scheme val="minor"/>
    </font>
    <font>
      <sz val="11"/>
      <color rgb="FF000000"/>
      <name val="Times New Roman"/>
      <family val="1"/>
    </font>
    <font>
      <sz val="11"/>
      <color theme="1"/>
      <name val="Symbol"/>
      <family val="1"/>
      <charset val="2"/>
    </font>
    <font>
      <sz val="7"/>
      <color theme="1"/>
      <name val="Times New Roman"/>
      <family val="1"/>
    </font>
    <font>
      <b/>
      <sz val="10"/>
      <name val="Calibri"/>
      <family val="2"/>
      <scheme val="minor"/>
    </font>
    <font>
      <b/>
      <sz val="10"/>
      <color theme="1"/>
      <name val="Calibri"/>
      <family val="2"/>
      <scheme val="minor"/>
    </font>
    <font>
      <sz val="10"/>
      <color theme="1"/>
      <name val="Calibri"/>
      <family val="2"/>
      <scheme val="minor"/>
    </font>
    <font>
      <b/>
      <sz val="10"/>
      <color theme="0"/>
      <name val="Calibri"/>
      <family val="2"/>
      <scheme val="minor"/>
    </font>
    <font>
      <sz val="10"/>
      <name val="Calibri"/>
      <family val="2"/>
      <scheme val="minor"/>
    </font>
    <font>
      <b/>
      <vertAlign val="superscript"/>
      <sz val="10"/>
      <color theme="0"/>
      <name val="Calibri"/>
      <family val="2"/>
      <scheme val="minor"/>
    </font>
    <font>
      <vertAlign val="superscript"/>
      <sz val="10"/>
      <color theme="1"/>
      <name val="Calibri"/>
      <family val="2"/>
      <scheme val="minor"/>
    </font>
    <font>
      <i/>
      <sz val="11"/>
      <color theme="1"/>
      <name val="Calibri"/>
      <family val="2"/>
      <scheme val="minor"/>
    </font>
    <font>
      <b/>
      <sz val="11"/>
      <color theme="1"/>
      <name val="Arial"/>
      <family val="2"/>
    </font>
    <font>
      <b/>
      <sz val="11"/>
      <color theme="0"/>
      <name val="Arial"/>
      <family val="2"/>
    </font>
    <font>
      <sz val="11"/>
      <color theme="1"/>
      <name val="Arial"/>
      <family val="2"/>
    </font>
    <font>
      <sz val="9"/>
      <color theme="1"/>
      <name val="Calibri"/>
      <family val="2"/>
      <scheme val="minor"/>
    </font>
    <font>
      <sz val="11"/>
      <color rgb="FF000000"/>
      <name val="Calibri"/>
      <family val="2"/>
      <scheme val="minor"/>
    </font>
    <font>
      <b/>
      <sz val="11"/>
      <color rgb="FF000000"/>
      <name val="Calibri"/>
      <family val="2"/>
      <scheme val="minor"/>
    </font>
    <font>
      <b/>
      <sz val="11"/>
      <name val="Calibri"/>
      <family val="2"/>
    </font>
    <font>
      <b/>
      <sz val="11"/>
      <name val="Calibri"/>
      <family val="2"/>
      <scheme val="minor"/>
    </font>
    <font>
      <sz val="11"/>
      <name val="Calibri"/>
      <family val="2"/>
      <scheme val="minor"/>
    </font>
  </fonts>
  <fills count="16">
    <fill>
      <patternFill patternType="none"/>
    </fill>
    <fill>
      <patternFill patternType="gray125"/>
    </fill>
    <fill>
      <patternFill patternType="solid">
        <fgColor theme="5"/>
        <bgColor indexed="64"/>
      </patternFill>
    </fill>
    <fill>
      <patternFill patternType="solid">
        <fgColor theme="2"/>
        <bgColor indexed="64"/>
      </patternFill>
    </fill>
    <fill>
      <patternFill patternType="solid">
        <fgColor theme="2" tint="-9.9978637043366805E-2"/>
        <bgColor indexed="64"/>
      </patternFill>
    </fill>
    <fill>
      <patternFill patternType="solid">
        <fgColor theme="2" tint="-0.499984740745262"/>
        <bgColor indexed="64"/>
      </patternFill>
    </fill>
    <fill>
      <patternFill patternType="solid">
        <fgColor theme="4"/>
        <bgColor theme="4" tint="0.79998168889431442"/>
      </patternFill>
    </fill>
    <fill>
      <patternFill patternType="solid">
        <fgColor theme="4"/>
        <bgColor indexed="64"/>
      </patternFill>
    </fill>
    <fill>
      <patternFill patternType="solid">
        <fgColor rgb="FFFFFF00"/>
        <bgColor indexed="64"/>
      </patternFill>
    </fill>
    <fill>
      <patternFill patternType="solid">
        <fgColor theme="5"/>
        <bgColor theme="4" tint="0.79998168889431442"/>
      </patternFill>
    </fill>
    <fill>
      <patternFill patternType="solid">
        <fgColor rgb="FF7030A0"/>
        <bgColor indexed="64"/>
      </patternFill>
    </fill>
    <fill>
      <patternFill patternType="solid">
        <fgColor theme="4" tint="-0.249977111117893"/>
        <bgColor indexed="64"/>
      </patternFill>
    </fill>
    <fill>
      <patternFill patternType="solid">
        <fgColor rgb="FFF7F7F7"/>
        <bgColor indexed="64"/>
      </patternFill>
    </fill>
    <fill>
      <patternFill patternType="solid">
        <fgColor theme="4" tint="0.59999389629810485"/>
        <bgColor indexed="64"/>
      </patternFill>
    </fill>
    <fill>
      <patternFill patternType="solid">
        <fgColor rgb="FFDEEAF6"/>
      </patternFill>
    </fill>
    <fill>
      <patternFill patternType="solid">
        <fgColor theme="9" tint="0.39997558519241921"/>
        <bgColor indexed="64"/>
      </patternFill>
    </fill>
  </fills>
  <borders count="5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style="medium">
        <color indexed="64"/>
      </left>
      <right style="medium">
        <color indexed="64"/>
      </right>
      <top/>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right/>
      <top style="thin">
        <color indexed="64"/>
      </top>
      <bottom style="thin">
        <color indexed="64"/>
      </bottom>
      <diagonal/>
    </border>
    <border>
      <left/>
      <right/>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indexed="64"/>
      </left>
      <right/>
      <top style="medium">
        <color indexed="64"/>
      </top>
      <bottom style="thin">
        <color rgb="FF000000"/>
      </bottom>
      <diagonal/>
    </border>
    <border>
      <left style="thin">
        <color rgb="FF000000"/>
      </left>
      <right/>
      <top style="medium">
        <color indexed="64"/>
      </top>
      <bottom style="thin">
        <color rgb="FF000000"/>
      </bottom>
      <diagonal/>
    </border>
    <border>
      <left style="thin">
        <color rgb="FF000000"/>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medium">
        <color indexed="64"/>
      </left>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style="thin">
        <color rgb="FF000000"/>
      </top>
      <bottom style="medium">
        <color indexed="64"/>
      </bottom>
      <diagonal/>
    </border>
    <border>
      <left style="thin">
        <color rgb="FF000000"/>
      </left>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s>
  <cellStyleXfs count="6">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 fillId="0" borderId="0"/>
    <xf numFmtId="44" fontId="1" fillId="0" borderId="0" applyFont="0" applyFill="0" applyBorder="0" applyAlignment="0" applyProtection="0"/>
  </cellStyleXfs>
  <cellXfs count="343">
    <xf numFmtId="0" fontId="0" fillId="0" borderId="0" xfId="0"/>
    <xf numFmtId="0" fontId="5" fillId="0" borderId="0" xfId="0" applyFont="1"/>
    <xf numFmtId="49" fontId="3" fillId="0" borderId="0" xfId="0" applyNumberFormat="1" applyFont="1" applyAlignment="1">
      <alignment horizontal="right"/>
    </xf>
    <xf numFmtId="0" fontId="3" fillId="0" borderId="0" xfId="0" applyFont="1" applyAlignment="1">
      <alignment horizontal="left" vertical="center" indent="1"/>
    </xf>
    <xf numFmtId="0" fontId="3" fillId="0" borderId="0" xfId="0" applyFont="1" applyAlignment="1">
      <alignment horizontal="left" vertical="center" indent="5"/>
    </xf>
    <xf numFmtId="0" fontId="3" fillId="0" borderId="1" xfId="0" applyFont="1" applyBorder="1" applyAlignment="1">
      <alignment vertical="center" wrapText="1"/>
    </xf>
    <xf numFmtId="0" fontId="6" fillId="0" borderId="1" xfId="0" applyFont="1" applyBorder="1" applyAlignment="1">
      <alignment horizontal="left" vertical="center" wrapText="1" indent="5"/>
    </xf>
    <xf numFmtId="3" fontId="0" fillId="0" borderId="1" xfId="0" applyNumberFormat="1" applyBorder="1" applyAlignment="1">
      <alignment vertical="center" wrapText="1"/>
    </xf>
    <xf numFmtId="0" fontId="3" fillId="0" borderId="0" xfId="0" applyFont="1" applyAlignment="1">
      <alignment vertical="center"/>
    </xf>
    <xf numFmtId="0" fontId="0" fillId="0" borderId="1" xfId="0" applyBorder="1" applyAlignment="1">
      <alignment vertical="center" wrapText="1"/>
    </xf>
    <xf numFmtId="0" fontId="0" fillId="0" borderId="0" xfId="0" applyAlignment="1">
      <alignment vertical="center"/>
    </xf>
    <xf numFmtId="0" fontId="0" fillId="0" borderId="0" xfId="0" applyAlignment="1">
      <alignment horizontal="left" vertical="top" wrapText="1"/>
    </xf>
    <xf numFmtId="6" fontId="0" fillId="0" borderId="1" xfId="0" applyNumberFormat="1" applyBorder="1" applyAlignment="1">
      <alignment vertical="center" wrapText="1"/>
    </xf>
    <xf numFmtId="0" fontId="0" fillId="0" borderId="0" xfId="0" applyAlignment="1">
      <alignment horizontal="left" vertical="center" indent="5"/>
    </xf>
    <xf numFmtId="0" fontId="3" fillId="0" borderId="0" xfId="0" applyFont="1"/>
    <xf numFmtId="0" fontId="0" fillId="0" borderId="0" xfId="0" applyAlignment="1">
      <alignment horizontal="center"/>
    </xf>
    <xf numFmtId="0" fontId="0" fillId="0" borderId="1" xfId="0" applyBorder="1"/>
    <xf numFmtId="44" fontId="8" fillId="2" borderId="1" xfId="2" applyFont="1" applyFill="1" applyBorder="1"/>
    <xf numFmtId="44" fontId="0" fillId="0" borderId="1" xfId="2" applyFont="1" applyBorder="1"/>
    <xf numFmtId="0" fontId="3" fillId="0" borderId="1" xfId="0" applyFont="1" applyBorder="1"/>
    <xf numFmtId="0" fontId="3" fillId="3" borderId="1" xfId="0" applyFont="1" applyFill="1" applyBorder="1"/>
    <xf numFmtId="0" fontId="3" fillId="4" borderId="1" xfId="0" applyFont="1" applyFill="1" applyBorder="1"/>
    <xf numFmtId="0" fontId="2" fillId="5" borderId="1" xfId="0" applyFont="1" applyFill="1" applyBorder="1"/>
    <xf numFmtId="0" fontId="9" fillId="0" borderId="0" xfId="0" applyFont="1"/>
    <xf numFmtId="0" fontId="10" fillId="0" borderId="0" xfId="0" applyFont="1"/>
    <xf numFmtId="0" fontId="11" fillId="6" borderId="2" xfId="0" applyFont="1" applyFill="1" applyBorder="1" applyAlignment="1">
      <alignment horizontal="center"/>
    </xf>
    <xf numFmtId="0" fontId="11" fillId="6" borderId="1" xfId="0" applyFont="1" applyFill="1" applyBorder="1" applyAlignment="1">
      <alignment horizontal="center" wrapText="1"/>
    </xf>
    <xf numFmtId="0" fontId="11" fillId="7" borderId="1" xfId="0" applyFont="1" applyFill="1" applyBorder="1" applyAlignment="1">
      <alignment horizontal="center" wrapText="1"/>
    </xf>
    <xf numFmtId="0" fontId="12" fillId="0" borderId="1" xfId="0" applyFont="1" applyBorder="1"/>
    <xf numFmtId="44" fontId="12" fillId="0" borderId="1" xfId="2" applyFont="1" applyBorder="1"/>
    <xf numFmtId="44" fontId="8" fillId="0" borderId="1" xfId="2" applyFont="1" applyBorder="1"/>
    <xf numFmtId="0" fontId="12" fillId="0" borderId="1" xfId="0" applyFont="1" applyBorder="1" applyAlignment="1">
      <alignment horizontal="left" indent="2"/>
    </xf>
    <xf numFmtId="0" fontId="8" fillId="2" borderId="1" xfId="0" applyFont="1" applyFill="1" applyBorder="1"/>
    <xf numFmtId="44" fontId="10" fillId="0" borderId="0" xfId="0" applyNumberFormat="1" applyFont="1"/>
    <xf numFmtId="0" fontId="11" fillId="7" borderId="1" xfId="0" applyFont="1" applyFill="1" applyBorder="1" applyAlignment="1">
      <alignment horizontal="center"/>
    </xf>
    <xf numFmtId="0" fontId="10" fillId="0" borderId="1" xfId="0" applyFont="1" applyBorder="1" applyAlignment="1">
      <alignment horizontal="left"/>
    </xf>
    <xf numFmtId="0" fontId="9" fillId="2" borderId="1" xfId="0" applyFont="1" applyFill="1" applyBorder="1"/>
    <xf numFmtId="44" fontId="9" fillId="2" borderId="1" xfId="2" applyFont="1" applyFill="1" applyBorder="1"/>
    <xf numFmtId="44" fontId="12" fillId="0" borderId="1" xfId="2" applyNumberFormat="1" applyFont="1" applyBorder="1"/>
    <xf numFmtId="0" fontId="11" fillId="7" borderId="2" xfId="0" applyFont="1" applyFill="1" applyBorder="1" applyAlignment="1">
      <alignment horizontal="center"/>
    </xf>
    <xf numFmtId="0" fontId="10" fillId="0" borderId="1" xfId="0" applyFont="1" applyBorder="1"/>
    <xf numFmtId="44" fontId="10" fillId="0" borderId="1" xfId="2" applyFont="1" applyBorder="1" applyAlignment="1">
      <alignment horizontal="right"/>
    </xf>
    <xf numFmtId="44" fontId="10" fillId="0" borderId="1" xfId="2" applyNumberFormat="1" applyFont="1" applyBorder="1" applyAlignment="1">
      <alignment horizontal="right"/>
    </xf>
    <xf numFmtId="164" fontId="10" fillId="0" borderId="1" xfId="2" applyNumberFormat="1" applyFont="1" applyBorder="1" applyAlignment="1">
      <alignment horizontal="right"/>
    </xf>
    <xf numFmtId="0" fontId="10" fillId="0" borderId="1" xfId="0" applyFont="1" applyBorder="1" applyAlignment="1">
      <alignment horizontal="left" indent="2"/>
    </xf>
    <xf numFmtId="0" fontId="10" fillId="0" borderId="1" xfId="0" applyFont="1" applyFill="1" applyBorder="1" applyAlignment="1">
      <alignment horizontal="left" wrapText="1"/>
    </xf>
    <xf numFmtId="3" fontId="10" fillId="0" borderId="1" xfId="0" applyNumberFormat="1" applyFont="1" applyFill="1" applyBorder="1" applyAlignment="1">
      <alignment horizontal="right" wrapText="1"/>
    </xf>
    <xf numFmtId="1" fontId="10" fillId="0" borderId="1" xfId="2" applyNumberFormat="1" applyFont="1" applyBorder="1"/>
    <xf numFmtId="0" fontId="10" fillId="0" borderId="0" xfId="0" applyFont="1" applyBorder="1"/>
    <xf numFmtId="1" fontId="10" fillId="0" borderId="0" xfId="2" applyNumberFormat="1" applyFont="1" applyBorder="1"/>
    <xf numFmtId="9" fontId="12" fillId="0" borderId="1" xfId="0" applyNumberFormat="1" applyFont="1" applyFill="1" applyBorder="1" applyAlignment="1">
      <alignment horizontal="right" wrapText="1"/>
    </xf>
    <xf numFmtId="9" fontId="12" fillId="0" borderId="1" xfId="3" applyFont="1" applyBorder="1"/>
    <xf numFmtId="0" fontId="10" fillId="0" borderId="1" xfId="0" applyFont="1" applyFill="1" applyBorder="1"/>
    <xf numFmtId="0" fontId="10" fillId="0" borderId="0" xfId="0" applyFont="1" applyFill="1" applyBorder="1" applyAlignment="1">
      <alignment horizontal="left" wrapText="1"/>
    </xf>
    <xf numFmtId="6" fontId="0" fillId="0" borderId="1" xfId="2" applyNumberFormat="1" applyFont="1" applyBorder="1"/>
    <xf numFmtId="165" fontId="0" fillId="3" borderId="1" xfId="2" applyNumberFormat="1" applyFont="1" applyFill="1" applyBorder="1"/>
    <xf numFmtId="37" fontId="0" fillId="0" borderId="0" xfId="1" applyNumberFormat="1" applyFont="1" applyAlignment="1">
      <alignment horizontal="center"/>
    </xf>
    <xf numFmtId="1" fontId="0" fillId="0" borderId="0" xfId="1" applyNumberFormat="1" applyFont="1" applyAlignment="1">
      <alignment horizontal="center"/>
    </xf>
    <xf numFmtId="10" fontId="0" fillId="0" borderId="0" xfId="3" applyNumberFormat="1" applyFont="1" applyAlignment="1">
      <alignment horizontal="center"/>
    </xf>
    <xf numFmtId="164" fontId="0" fillId="0" borderId="0" xfId="0" applyNumberFormat="1" applyAlignment="1">
      <alignment horizontal="center"/>
    </xf>
    <xf numFmtId="166" fontId="0" fillId="0" borderId="0" xfId="1" applyNumberFormat="1" applyFont="1" applyAlignment="1">
      <alignment horizontal="center"/>
    </xf>
    <xf numFmtId="1" fontId="0" fillId="0" borderId="0" xfId="1" applyNumberFormat="1" applyFont="1" applyAlignment="1">
      <alignment horizontal="center" vertical="center"/>
    </xf>
    <xf numFmtId="1" fontId="0" fillId="0" borderId="0" xfId="0" applyNumberFormat="1" applyAlignment="1">
      <alignment horizontal="center"/>
    </xf>
    <xf numFmtId="0" fontId="0" fillId="0" borderId="0" xfId="0" applyNumberFormat="1" applyAlignment="1">
      <alignment horizontal="center"/>
    </xf>
    <xf numFmtId="9" fontId="0" fillId="0" borderId="0" xfId="3" applyFont="1"/>
    <xf numFmtId="10" fontId="0" fillId="0" borderId="0" xfId="3" applyNumberFormat="1" applyFont="1"/>
    <xf numFmtId="0" fontId="3" fillId="0" borderId="1" xfId="0" applyFont="1" applyBorder="1" applyAlignment="1"/>
    <xf numFmtId="7" fontId="0" fillId="0" borderId="0" xfId="2" applyNumberFormat="1" applyFont="1" applyAlignment="1">
      <alignment horizontal="center" vertical="center"/>
    </xf>
    <xf numFmtId="37" fontId="0" fillId="0" borderId="0" xfId="1" applyNumberFormat="1" applyFont="1" applyAlignment="1">
      <alignment horizontal="center" vertical="center"/>
    </xf>
    <xf numFmtId="7" fontId="0" fillId="0" borderId="0" xfId="2" applyNumberFormat="1" applyFont="1" applyAlignment="1">
      <alignment horizontal="center"/>
    </xf>
    <xf numFmtId="6" fontId="0" fillId="0" borderId="0" xfId="0" applyNumberFormat="1"/>
    <xf numFmtId="0" fontId="3" fillId="0" borderId="0" xfId="0" applyFont="1" applyAlignment="1">
      <alignment wrapText="1"/>
    </xf>
    <xf numFmtId="0" fontId="3" fillId="0" borderId="0" xfId="0" applyFont="1" applyAlignment="1">
      <alignment horizontal="center" vertical="top" wrapText="1"/>
    </xf>
    <xf numFmtId="0" fontId="0" fillId="0" borderId="0" xfId="0" applyAlignment="1">
      <alignment horizontal="center" vertical="top"/>
    </xf>
    <xf numFmtId="165" fontId="0" fillId="0" borderId="0" xfId="2" applyNumberFormat="1" applyFont="1" applyAlignment="1">
      <alignment horizontal="center" vertical="top"/>
    </xf>
    <xf numFmtId="9" fontId="0" fillId="0" borderId="0" xfId="0" applyNumberFormat="1" applyAlignment="1">
      <alignment horizontal="center" vertical="top"/>
    </xf>
    <xf numFmtId="166" fontId="0" fillId="0" borderId="0" xfId="1" applyNumberFormat="1" applyFont="1" applyAlignment="1">
      <alignment horizontal="center" vertical="top"/>
    </xf>
    <xf numFmtId="9" fontId="0" fillId="0" borderId="0" xfId="3" applyFont="1" applyAlignment="1">
      <alignment horizontal="center" vertical="top"/>
    </xf>
    <xf numFmtId="44" fontId="0" fillId="0" borderId="0" xfId="2" applyFont="1" applyAlignment="1">
      <alignment horizontal="center" vertical="top"/>
    </xf>
    <xf numFmtId="165" fontId="0" fillId="0" borderId="0" xfId="0" applyNumberFormat="1" applyAlignment="1">
      <alignment horizontal="center" vertical="top"/>
    </xf>
    <xf numFmtId="0" fontId="3" fillId="0" borderId="0" xfId="0" applyFont="1" applyAlignment="1">
      <alignment horizontal="left" vertical="top"/>
    </xf>
    <xf numFmtId="0" fontId="3" fillId="3" borderId="0" xfId="0" applyFont="1" applyFill="1" applyAlignment="1">
      <alignment horizontal="left" vertical="top"/>
    </xf>
    <xf numFmtId="165" fontId="3" fillId="3" borderId="0" xfId="2" applyNumberFormat="1" applyFont="1" applyFill="1" applyAlignment="1">
      <alignment horizontal="center" vertical="top"/>
    </xf>
    <xf numFmtId="165" fontId="3" fillId="3" borderId="0" xfId="0" applyNumberFormat="1" applyFont="1" applyFill="1" applyAlignment="1">
      <alignment horizontal="center" vertical="top"/>
    </xf>
    <xf numFmtId="9" fontId="3" fillId="3" borderId="0" xfId="3" applyFont="1" applyFill="1" applyAlignment="1">
      <alignment horizontal="center" vertical="top"/>
    </xf>
    <xf numFmtId="166" fontId="3" fillId="3" borderId="0" xfId="1" applyNumberFormat="1" applyFont="1" applyFill="1" applyAlignment="1">
      <alignment horizontal="center" vertical="top"/>
    </xf>
    <xf numFmtId="44" fontId="3" fillId="3" borderId="0" xfId="2" applyFont="1" applyFill="1" applyAlignment="1">
      <alignment horizontal="center" vertical="top"/>
    </xf>
    <xf numFmtId="6" fontId="0" fillId="0" borderId="0" xfId="0" applyNumberFormat="1" applyAlignment="1">
      <alignment horizontal="center" vertical="top"/>
    </xf>
    <xf numFmtId="0" fontId="3" fillId="0" borderId="0" xfId="0" applyFont="1" applyAlignment="1">
      <alignment horizontal="center" vertical="center" wrapText="1"/>
    </xf>
    <xf numFmtId="0" fontId="0" fillId="0" borderId="0" xfId="0" applyFill="1"/>
    <xf numFmtId="0" fontId="3" fillId="8" borderId="0" xfId="0" applyFont="1" applyFill="1" applyAlignment="1">
      <alignment wrapText="1"/>
    </xf>
    <xf numFmtId="165" fontId="0" fillId="0" borderId="1" xfId="2" applyNumberFormat="1" applyFont="1" applyBorder="1"/>
    <xf numFmtId="0" fontId="11" fillId="6" borderId="1" xfId="0" applyFont="1" applyFill="1" applyBorder="1" applyAlignment="1">
      <alignment horizontal="center"/>
    </xf>
    <xf numFmtId="0" fontId="10" fillId="0" borderId="1" xfId="0" applyFont="1" applyBorder="1" applyAlignment="1">
      <alignment horizontal="right"/>
    </xf>
    <xf numFmtId="0" fontId="9" fillId="0" borderId="1" xfId="0" applyFont="1" applyFill="1" applyBorder="1" applyAlignment="1">
      <alignment horizontal="right"/>
    </xf>
    <xf numFmtId="0" fontId="9" fillId="9" borderId="1" xfId="0" applyFont="1" applyFill="1" applyBorder="1" applyAlignment="1">
      <alignment horizontal="left"/>
    </xf>
    <xf numFmtId="0" fontId="9" fillId="2" borderId="1" xfId="0" applyFont="1" applyFill="1" applyBorder="1" applyAlignment="1">
      <alignment horizontal="right"/>
    </xf>
    <xf numFmtId="0" fontId="9" fillId="8" borderId="0" xfId="0" applyFont="1" applyFill="1"/>
    <xf numFmtId="0" fontId="10" fillId="10" borderId="0" xfId="0" applyFont="1" applyFill="1"/>
    <xf numFmtId="0" fontId="10" fillId="0" borderId="1" xfId="0" applyFont="1" applyBorder="1" applyAlignment="1">
      <alignment horizontal="center"/>
    </xf>
    <xf numFmtId="3" fontId="10" fillId="0" borderId="1" xfId="0" applyNumberFormat="1" applyFont="1" applyBorder="1" applyAlignment="1">
      <alignment horizontal="right"/>
    </xf>
    <xf numFmtId="3" fontId="9" fillId="0" borderId="1" xfId="0" applyNumberFormat="1" applyFont="1" applyFill="1" applyBorder="1" applyAlignment="1">
      <alignment horizontal="right"/>
    </xf>
    <xf numFmtId="3" fontId="9" fillId="9" borderId="1" xfId="0" applyNumberFormat="1" applyFont="1" applyFill="1" applyBorder="1" applyAlignment="1">
      <alignment horizontal="right"/>
    </xf>
    <xf numFmtId="44" fontId="10" fillId="0" borderId="1" xfId="2" applyFont="1" applyBorder="1"/>
    <xf numFmtId="44" fontId="9" fillId="0" borderId="1" xfId="2" applyFont="1" applyBorder="1"/>
    <xf numFmtId="1" fontId="10" fillId="0" borderId="1" xfId="0" applyNumberFormat="1" applyFont="1" applyBorder="1" applyAlignment="1">
      <alignment horizontal="right"/>
    </xf>
    <xf numFmtId="1" fontId="9" fillId="0" borderId="1" xfId="0" applyNumberFormat="1" applyFont="1" applyBorder="1" applyAlignment="1">
      <alignment horizontal="right"/>
    </xf>
    <xf numFmtId="1" fontId="9" fillId="9" borderId="1" xfId="0" applyNumberFormat="1" applyFont="1" applyFill="1" applyBorder="1" applyAlignment="1">
      <alignment horizontal="right"/>
    </xf>
    <xf numFmtId="3" fontId="10" fillId="0" borderId="1" xfId="2" applyNumberFormat="1" applyFont="1" applyBorder="1"/>
    <xf numFmtId="9" fontId="10" fillId="0" borderId="1" xfId="3" applyFont="1" applyBorder="1"/>
    <xf numFmtId="0" fontId="0" fillId="0" borderId="1" xfId="0" applyFont="1" applyBorder="1" applyAlignment="1">
      <alignment vertical="center" wrapText="1"/>
    </xf>
    <xf numFmtId="166" fontId="0" fillId="0" borderId="1" xfId="1" applyNumberFormat="1" applyFont="1" applyBorder="1" applyAlignment="1">
      <alignment vertical="center" wrapText="1"/>
    </xf>
    <xf numFmtId="166" fontId="1" fillId="0" borderId="1" xfId="1" applyNumberFormat="1" applyFont="1" applyBorder="1" applyAlignment="1">
      <alignment vertical="center" wrapText="1"/>
    </xf>
    <xf numFmtId="165" fontId="0" fillId="4" borderId="1" xfId="2" applyNumberFormat="1" applyFont="1" applyFill="1" applyBorder="1"/>
    <xf numFmtId="165" fontId="2" fillId="5" borderId="1" xfId="0" applyNumberFormat="1" applyFont="1" applyFill="1" applyBorder="1"/>
    <xf numFmtId="3" fontId="0" fillId="0" borderId="1" xfId="0" applyNumberFormat="1" applyFont="1" applyBorder="1" applyAlignment="1">
      <alignment vertical="center" wrapText="1"/>
    </xf>
    <xf numFmtId="166" fontId="0" fillId="0" borderId="1" xfId="0" applyNumberFormat="1" applyBorder="1" applyAlignment="1">
      <alignment vertical="center" wrapText="1"/>
    </xf>
    <xf numFmtId="6" fontId="0" fillId="0" borderId="1" xfId="0" applyNumberFormat="1" applyFont="1" applyBorder="1" applyAlignment="1">
      <alignment vertical="center" wrapText="1"/>
    </xf>
    <xf numFmtId="0" fontId="3" fillId="12" borderId="1" xfId="0" applyFont="1" applyFill="1" applyBorder="1"/>
    <xf numFmtId="165" fontId="0" fillId="12" borderId="1" xfId="2" applyNumberFormat="1" applyFont="1" applyFill="1" applyBorder="1"/>
    <xf numFmtId="0" fontId="3" fillId="0" borderId="1" xfId="0" applyFont="1" applyBorder="1" applyAlignment="1">
      <alignment horizontal="right"/>
    </xf>
    <xf numFmtId="165" fontId="0" fillId="3" borderId="1" xfId="2" applyNumberFormat="1" applyFont="1" applyFill="1" applyBorder="1" applyAlignment="1">
      <alignment horizontal="center"/>
    </xf>
    <xf numFmtId="0" fontId="15" fillId="0" borderId="0" xfId="0" applyFont="1"/>
    <xf numFmtId="166" fontId="0" fillId="0" borderId="1" xfId="1" applyNumberFormat="1" applyFont="1" applyBorder="1"/>
    <xf numFmtId="166" fontId="0" fillId="12" borderId="1" xfId="1" applyNumberFormat="1" applyFont="1" applyFill="1" applyBorder="1"/>
    <xf numFmtId="166" fontId="0" fillId="3" borderId="1" xfId="1" applyNumberFormat="1" applyFont="1" applyFill="1" applyBorder="1"/>
    <xf numFmtId="166" fontId="0" fillId="3" borderId="1" xfId="1" applyNumberFormat="1" applyFont="1" applyFill="1" applyBorder="1" applyAlignment="1">
      <alignment horizontal="center"/>
    </xf>
    <xf numFmtId="0" fontId="16" fillId="13" borderId="5" xfId="0" applyFont="1" applyFill="1" applyBorder="1" applyAlignment="1">
      <alignment horizontal="center"/>
    </xf>
    <xf numFmtId="0" fontId="16" fillId="13" borderId="9" xfId="0" applyFont="1" applyFill="1" applyBorder="1" applyAlignment="1">
      <alignment horizontal="center"/>
    </xf>
    <xf numFmtId="0" fontId="17" fillId="11" borderId="5" xfId="0" applyFont="1" applyFill="1" applyBorder="1" applyAlignment="1">
      <alignment horizontal="center"/>
    </xf>
    <xf numFmtId="0" fontId="16" fillId="0" borderId="11" xfId="0" applyFont="1" applyBorder="1"/>
    <xf numFmtId="44" fontId="18" fillId="0" borderId="14" xfId="2" applyFont="1" applyBorder="1"/>
    <xf numFmtId="44" fontId="18" fillId="0" borderId="5" xfId="0" applyNumberFormat="1" applyFont="1" applyBorder="1"/>
    <xf numFmtId="0" fontId="16" fillId="0" borderId="4" xfId="0" applyFont="1" applyBorder="1"/>
    <xf numFmtId="0" fontId="16" fillId="13" borderId="15" xfId="0" applyFont="1" applyFill="1" applyBorder="1" applyAlignment="1">
      <alignment horizontal="center"/>
    </xf>
    <xf numFmtId="0" fontId="16" fillId="13" borderId="16" xfId="0" applyFont="1" applyFill="1" applyBorder="1" applyAlignment="1">
      <alignment horizontal="center"/>
    </xf>
    <xf numFmtId="0" fontId="16" fillId="13" borderId="17" xfId="0" applyFont="1" applyFill="1" applyBorder="1" applyAlignment="1">
      <alignment horizontal="center"/>
    </xf>
    <xf numFmtId="0" fontId="16" fillId="13" borderId="18" xfId="0" applyFont="1" applyFill="1" applyBorder="1" applyAlignment="1">
      <alignment horizontal="center"/>
    </xf>
    <xf numFmtId="0" fontId="17" fillId="11" borderId="19" xfId="0" applyFont="1" applyFill="1" applyBorder="1" applyAlignment="1">
      <alignment horizontal="center"/>
    </xf>
    <xf numFmtId="0" fontId="17" fillId="11" borderId="20" xfId="0" applyFont="1" applyFill="1" applyBorder="1" applyAlignment="1">
      <alignment horizontal="center"/>
    </xf>
    <xf numFmtId="0" fontId="17" fillId="11" borderId="21" xfId="0" applyFont="1" applyFill="1" applyBorder="1" applyAlignment="1">
      <alignment horizontal="center"/>
    </xf>
    <xf numFmtId="0" fontId="17" fillId="11" borderId="22" xfId="0" applyFont="1" applyFill="1" applyBorder="1" applyAlignment="1">
      <alignment horizontal="center"/>
    </xf>
    <xf numFmtId="17" fontId="18" fillId="0" borderId="4" xfId="0" applyNumberFormat="1" applyFont="1" applyBorder="1"/>
    <xf numFmtId="44" fontId="18" fillId="0" borderId="23" xfId="2" applyFont="1" applyBorder="1"/>
    <xf numFmtId="166" fontId="18" fillId="0" borderId="24" xfId="1" applyNumberFormat="1" applyFont="1" applyBorder="1"/>
    <xf numFmtId="44" fontId="18" fillId="0" borderId="25" xfId="2" applyFont="1" applyBorder="1"/>
    <xf numFmtId="44" fontId="18" fillId="0" borderId="26" xfId="2" applyFont="1" applyBorder="1"/>
    <xf numFmtId="44" fontId="18" fillId="0" borderId="28" xfId="2" applyFont="1" applyBorder="1"/>
    <xf numFmtId="166" fontId="18" fillId="0" borderId="16" xfId="0" applyNumberFormat="1" applyFont="1" applyBorder="1"/>
    <xf numFmtId="44" fontId="18" fillId="0" borderId="17" xfId="2" applyFont="1" applyBorder="1"/>
    <xf numFmtId="44" fontId="18" fillId="0" borderId="29" xfId="2" applyFont="1" applyBorder="1"/>
    <xf numFmtId="166" fontId="18" fillId="0" borderId="1" xfId="1" applyNumberFormat="1" applyFont="1" applyBorder="1"/>
    <xf numFmtId="166" fontId="18" fillId="0" borderId="4" xfId="1" applyNumberFormat="1" applyFont="1" applyBorder="1" applyAlignment="1"/>
    <xf numFmtId="44" fontId="18" fillId="0" borderId="4" xfId="2" applyFont="1" applyBorder="1" applyAlignment="1"/>
    <xf numFmtId="44" fontId="18" fillId="0" borderId="4" xfId="2" applyFont="1" applyBorder="1"/>
    <xf numFmtId="17" fontId="18" fillId="0" borderId="30" xfId="0" applyNumberFormat="1" applyFont="1" applyBorder="1"/>
    <xf numFmtId="165" fontId="18" fillId="0" borderId="31" xfId="2" applyNumberFormat="1" applyFont="1" applyBorder="1"/>
    <xf numFmtId="166" fontId="18" fillId="0" borderId="32" xfId="1" applyNumberFormat="1" applyFont="1" applyBorder="1"/>
    <xf numFmtId="44" fontId="18" fillId="0" borderId="33" xfId="2" applyFont="1" applyBorder="1"/>
    <xf numFmtId="44" fontId="18" fillId="0" borderId="31" xfId="2" applyFont="1" applyBorder="1"/>
    <xf numFmtId="44" fontId="18" fillId="0" borderId="34" xfId="2" applyFont="1" applyBorder="1"/>
    <xf numFmtId="9" fontId="16" fillId="0" borderId="4" xfId="3" applyFont="1" applyBorder="1"/>
    <xf numFmtId="17" fontId="18" fillId="0" borderId="11" xfId="0" applyNumberFormat="1" applyFont="1" applyBorder="1"/>
    <xf numFmtId="165" fontId="18" fillId="0" borderId="23" xfId="2" applyNumberFormat="1" applyFont="1" applyBorder="1"/>
    <xf numFmtId="44" fontId="18" fillId="0" borderId="4" xfId="0" applyNumberFormat="1" applyFont="1" applyBorder="1"/>
    <xf numFmtId="165" fontId="18" fillId="0" borderId="29" xfId="2" applyNumberFormat="1" applyFont="1" applyBorder="1"/>
    <xf numFmtId="165" fontId="18" fillId="0" borderId="36" xfId="2" applyNumberFormat="1" applyFont="1" applyBorder="1"/>
    <xf numFmtId="166" fontId="18" fillId="0" borderId="37" xfId="1" applyNumberFormat="1" applyFont="1" applyBorder="1"/>
    <xf numFmtId="44" fontId="18" fillId="0" borderId="36" xfId="2" applyFont="1" applyBorder="1"/>
    <xf numFmtId="0" fontId="18" fillId="0" borderId="5" xfId="0" applyFont="1" applyBorder="1"/>
    <xf numFmtId="44" fontId="18" fillId="0" borderId="38" xfId="0" applyNumberFormat="1" applyFont="1" applyBorder="1"/>
    <xf numFmtId="166" fontId="18" fillId="0" borderId="39" xfId="1" applyNumberFormat="1" applyFont="1" applyBorder="1"/>
    <xf numFmtId="44" fontId="18" fillId="0" borderId="40" xfId="2" applyFont="1" applyBorder="1"/>
    <xf numFmtId="44" fontId="18" fillId="0" borderId="9" xfId="0" applyNumberFormat="1" applyFont="1" applyBorder="1"/>
    <xf numFmtId="0" fontId="18" fillId="0" borderId="11" xfId="0" applyFont="1" applyBorder="1"/>
    <xf numFmtId="9" fontId="18" fillId="0" borderId="23" xfId="3" applyFont="1" applyBorder="1"/>
    <xf numFmtId="0" fontId="18" fillId="0" borderId="24" xfId="0" applyFont="1" applyBorder="1"/>
    <xf numFmtId="0" fontId="18" fillId="0" borderId="25" xfId="0" applyFont="1" applyBorder="1"/>
    <xf numFmtId="9" fontId="18" fillId="0" borderId="26" xfId="3" applyFont="1" applyBorder="1"/>
    <xf numFmtId="9" fontId="18" fillId="0" borderId="28" xfId="3" applyFont="1" applyFill="1" applyBorder="1"/>
    <xf numFmtId="44" fontId="18" fillId="0" borderId="17" xfId="0" applyNumberFormat="1" applyFont="1" applyBorder="1"/>
    <xf numFmtId="0" fontId="18" fillId="0" borderId="30" xfId="0" applyFont="1" applyBorder="1"/>
    <xf numFmtId="0" fontId="18" fillId="0" borderId="31" xfId="0" applyFont="1" applyBorder="1"/>
    <xf numFmtId="0" fontId="18" fillId="0" borderId="32" xfId="0" applyFont="1" applyBorder="1"/>
    <xf numFmtId="0" fontId="18" fillId="0" borderId="33" xfId="0" applyFont="1" applyBorder="1"/>
    <xf numFmtId="0" fontId="18" fillId="0" borderId="34" xfId="0" applyFont="1" applyBorder="1"/>
    <xf numFmtId="0" fontId="18" fillId="0" borderId="41" xfId="0" applyFont="1" applyBorder="1"/>
    <xf numFmtId="0" fontId="15" fillId="0" borderId="1" xfId="0" applyFont="1" applyBorder="1"/>
    <xf numFmtId="9" fontId="15" fillId="0" borderId="1" xfId="3" applyFont="1" applyBorder="1"/>
    <xf numFmtId="0" fontId="19" fillId="0" borderId="0" xfId="0" applyFont="1"/>
    <xf numFmtId="0" fontId="3" fillId="0" borderId="1" xfId="0" applyFont="1" applyBorder="1" applyAlignment="1">
      <alignment horizontal="center"/>
    </xf>
    <xf numFmtId="165" fontId="0" fillId="0" borderId="1" xfId="0" applyNumberFormat="1" applyBorder="1"/>
    <xf numFmtId="166" fontId="0" fillId="0" borderId="1" xfId="0" applyNumberFormat="1" applyBorder="1"/>
    <xf numFmtId="0" fontId="10" fillId="0" borderId="0" xfId="0" applyFont="1" applyFill="1" applyBorder="1" applyAlignment="1">
      <alignment horizontal="left" wrapText="1"/>
    </xf>
    <xf numFmtId="0" fontId="11" fillId="7" borderId="1" xfId="0" applyFont="1" applyFill="1" applyBorder="1" applyAlignment="1">
      <alignment horizontal="center"/>
    </xf>
    <xf numFmtId="0" fontId="11" fillId="7" borderId="2" xfId="0" applyFont="1" applyFill="1" applyBorder="1" applyAlignment="1">
      <alignment horizontal="center"/>
    </xf>
    <xf numFmtId="44" fontId="0" fillId="0" borderId="0" xfId="0" applyNumberFormat="1"/>
    <xf numFmtId="167" fontId="0" fillId="0" borderId="0" xfId="0" applyNumberFormat="1"/>
    <xf numFmtId="1" fontId="0" fillId="0" borderId="0" xfId="0" applyNumberFormat="1"/>
    <xf numFmtId="9" fontId="0" fillId="0" borderId="0" xfId="0" applyNumberFormat="1"/>
    <xf numFmtId="0" fontId="0" fillId="8" borderId="0" xfId="0" applyFill="1"/>
    <xf numFmtId="167" fontId="0" fillId="8" borderId="0" xfId="0" applyNumberFormat="1" applyFill="1"/>
    <xf numFmtId="9" fontId="0" fillId="8" borderId="0" xfId="0" applyNumberFormat="1" applyFill="1"/>
    <xf numFmtId="1" fontId="0" fillId="8" borderId="0" xfId="0" applyNumberFormat="1" applyFill="1"/>
    <xf numFmtId="0" fontId="10" fillId="0" borderId="0" xfId="0" applyFont="1" applyAlignment="1">
      <alignment horizontal="left" wrapText="1"/>
    </xf>
    <xf numFmtId="0" fontId="11" fillId="7" borderId="1" xfId="0" applyFont="1" applyFill="1" applyBorder="1" applyAlignment="1">
      <alignment horizontal="center"/>
    </xf>
    <xf numFmtId="37" fontId="0" fillId="8" borderId="0" xfId="0" applyNumberFormat="1" applyFill="1" applyAlignment="1">
      <alignment horizontal="center"/>
    </xf>
    <xf numFmtId="10" fontId="0" fillId="8" borderId="0" xfId="3" applyNumberFormat="1" applyFont="1" applyFill="1" applyAlignment="1">
      <alignment horizontal="center"/>
    </xf>
    <xf numFmtId="164" fontId="0" fillId="8" borderId="0" xfId="0" applyNumberFormat="1" applyFill="1" applyAlignment="1">
      <alignment horizontal="center"/>
    </xf>
    <xf numFmtId="7" fontId="0" fillId="8" borderId="0" xfId="0" applyNumberFormat="1" applyFill="1" applyAlignment="1">
      <alignment horizontal="center"/>
    </xf>
    <xf numFmtId="0" fontId="0" fillId="8" borderId="0" xfId="0" applyNumberFormat="1" applyFill="1" applyAlignment="1">
      <alignment horizontal="center"/>
    </xf>
    <xf numFmtId="37" fontId="3" fillId="0" borderId="0" xfId="0" applyNumberFormat="1" applyFont="1" applyAlignment="1">
      <alignment horizontal="center"/>
    </xf>
    <xf numFmtId="10" fontId="3" fillId="0" borderId="0" xfId="3" applyNumberFormat="1" applyFont="1" applyAlignment="1">
      <alignment horizontal="center"/>
    </xf>
    <xf numFmtId="164" fontId="3" fillId="0" borderId="0" xfId="0" applyNumberFormat="1" applyFont="1" applyAlignment="1">
      <alignment horizontal="center"/>
    </xf>
    <xf numFmtId="7" fontId="3" fillId="0" borderId="0" xfId="0" applyNumberFormat="1" applyFont="1" applyAlignment="1">
      <alignment horizontal="center"/>
    </xf>
    <xf numFmtId="0" fontId="3" fillId="0" borderId="0" xfId="0" applyNumberFormat="1" applyFont="1" applyAlignment="1">
      <alignment horizontal="center"/>
    </xf>
    <xf numFmtId="168" fontId="0" fillId="4" borderId="1" xfId="3" applyNumberFormat="1" applyFont="1" applyFill="1" applyBorder="1"/>
    <xf numFmtId="0" fontId="9" fillId="0" borderId="0" xfId="0" applyFont="1" applyFill="1"/>
    <xf numFmtId="0" fontId="9" fillId="0" borderId="1" xfId="0" applyFont="1" applyBorder="1"/>
    <xf numFmtId="6" fontId="0" fillId="0" borderId="5" xfId="0" applyNumberFormat="1" applyBorder="1" applyAlignment="1">
      <alignment vertical="center" wrapText="1"/>
    </xf>
    <xf numFmtId="6" fontId="0" fillId="0" borderId="6" xfId="0" applyNumberFormat="1" applyBorder="1" applyAlignment="1">
      <alignment vertical="center" wrapText="1"/>
    </xf>
    <xf numFmtId="6" fontId="0" fillId="0" borderId="7" xfId="0" applyNumberFormat="1" applyBorder="1" applyAlignment="1">
      <alignment vertical="center" wrapText="1"/>
    </xf>
    <xf numFmtId="6" fontId="0" fillId="0" borderId="8" xfId="0" applyNumberFormat="1" applyBorder="1" applyAlignment="1">
      <alignment vertical="center" wrapText="1"/>
    </xf>
    <xf numFmtId="6" fontId="0" fillId="0" borderId="1" xfId="0" applyNumberFormat="1" applyBorder="1"/>
    <xf numFmtId="0" fontId="3" fillId="0" borderId="1" xfId="0" applyFont="1" applyBorder="1" applyAlignment="1">
      <alignment horizontal="center" vertical="center" wrapText="1"/>
    </xf>
    <xf numFmtId="6" fontId="0" fillId="0" borderId="1" xfId="0" applyNumberFormat="1" applyBorder="1" applyAlignment="1">
      <alignment horizontal="center" vertical="center" wrapText="1"/>
    </xf>
    <xf numFmtId="166" fontId="3" fillId="0" borderId="1" xfId="1" applyNumberFormat="1" applyFont="1" applyBorder="1" applyAlignment="1">
      <alignment vertical="center" wrapText="1"/>
    </xf>
    <xf numFmtId="6" fontId="3" fillId="0" borderId="1" xfId="0" applyNumberFormat="1" applyFont="1" applyBorder="1" applyAlignment="1">
      <alignment horizontal="center" vertical="center" wrapText="1"/>
    </xf>
    <xf numFmtId="6" fontId="3" fillId="0" borderId="1" xfId="0" applyNumberFormat="1" applyFont="1" applyBorder="1" applyAlignment="1">
      <alignment vertical="center" wrapText="1"/>
    </xf>
    <xf numFmtId="1" fontId="3" fillId="0" borderId="0" xfId="0" applyNumberFormat="1" applyFont="1" applyAlignment="1">
      <alignment horizontal="center"/>
    </xf>
    <xf numFmtId="166" fontId="3" fillId="0" borderId="0" xfId="0" applyNumberFormat="1" applyFont="1"/>
    <xf numFmtId="0" fontId="0" fillId="0" borderId="0" xfId="0" applyFill="1" applyBorder="1" applyAlignment="1">
      <alignment horizontal="left" vertical="top"/>
    </xf>
    <xf numFmtId="0" fontId="22" fillId="0" borderId="43" xfId="0" applyFont="1" applyFill="1" applyBorder="1" applyAlignment="1">
      <alignment vertical="top" wrapText="1"/>
    </xf>
    <xf numFmtId="0" fontId="0" fillId="0" borderId="0" xfId="0" applyFill="1" applyBorder="1" applyAlignment="1">
      <alignment vertical="top" wrapText="1"/>
    </xf>
    <xf numFmtId="0" fontId="0" fillId="0" borderId="0" xfId="0" applyFont="1"/>
    <xf numFmtId="169" fontId="20" fillId="0" borderId="44" xfId="0" applyNumberFormat="1" applyFont="1" applyFill="1" applyBorder="1" applyAlignment="1">
      <alignment vertical="top" shrinkToFit="1"/>
    </xf>
    <xf numFmtId="169" fontId="20" fillId="0" borderId="45" xfId="0" applyNumberFormat="1" applyFont="1" applyFill="1" applyBorder="1" applyAlignment="1">
      <alignment horizontal="right" vertical="top" shrinkToFit="1"/>
    </xf>
    <xf numFmtId="169" fontId="21" fillId="0" borderId="44" xfId="0" applyNumberFormat="1" applyFont="1" applyFill="1" applyBorder="1" applyAlignment="1">
      <alignment vertical="top" shrinkToFit="1"/>
    </xf>
    <xf numFmtId="169" fontId="21" fillId="0" borderId="45" xfId="0" applyNumberFormat="1" applyFont="1" applyFill="1" applyBorder="1" applyAlignment="1">
      <alignment horizontal="right" vertical="top" shrinkToFit="1"/>
    </xf>
    <xf numFmtId="0" fontId="0" fillId="0" borderId="44" xfId="0" applyFont="1" applyFill="1" applyBorder="1" applyAlignment="1">
      <alignment wrapText="1"/>
    </xf>
    <xf numFmtId="0" fontId="0" fillId="0" borderId="45" xfId="0" applyFont="1" applyFill="1" applyBorder="1" applyAlignment="1">
      <alignment horizontal="left" wrapText="1"/>
    </xf>
    <xf numFmtId="1" fontId="20" fillId="0" borderId="44" xfId="0" applyNumberFormat="1" applyFont="1" applyFill="1" applyBorder="1" applyAlignment="1">
      <alignment vertical="top" shrinkToFit="1"/>
    </xf>
    <xf numFmtId="1" fontId="20" fillId="0" borderId="45" xfId="0" applyNumberFormat="1" applyFont="1" applyFill="1" applyBorder="1" applyAlignment="1">
      <alignment horizontal="right" vertical="top" shrinkToFit="1"/>
    </xf>
    <xf numFmtId="170" fontId="20" fillId="0" borderId="44" xfId="0" applyNumberFormat="1" applyFont="1" applyFill="1" applyBorder="1" applyAlignment="1">
      <alignment vertical="top" shrinkToFit="1"/>
    </xf>
    <xf numFmtId="170" fontId="20" fillId="0" borderId="45" xfId="0" applyNumberFormat="1" applyFont="1" applyFill="1" applyBorder="1" applyAlignment="1">
      <alignment horizontal="right" vertical="top" shrinkToFit="1"/>
    </xf>
    <xf numFmtId="0" fontId="0" fillId="0" borderId="0" xfId="0" applyFont="1" applyFill="1" applyBorder="1" applyAlignment="1">
      <alignment vertical="top" wrapText="1"/>
    </xf>
    <xf numFmtId="170" fontId="20" fillId="0" borderId="44" xfId="0" applyNumberFormat="1" applyFont="1" applyFill="1" applyBorder="1" applyAlignment="1">
      <alignment vertical="center" shrinkToFit="1"/>
    </xf>
    <xf numFmtId="170" fontId="20" fillId="0" borderId="45" xfId="0" applyNumberFormat="1" applyFont="1" applyFill="1" applyBorder="1" applyAlignment="1">
      <alignment horizontal="right" vertical="center" shrinkToFit="1"/>
    </xf>
    <xf numFmtId="0" fontId="0" fillId="0" borderId="44" xfId="0" applyFont="1" applyFill="1" applyBorder="1" applyAlignment="1">
      <alignment vertical="center" wrapText="1"/>
    </xf>
    <xf numFmtId="0" fontId="0" fillId="0" borderId="45" xfId="0" applyFont="1" applyFill="1" applyBorder="1" applyAlignment="1">
      <alignment horizontal="left" vertical="center" wrapText="1"/>
    </xf>
    <xf numFmtId="0" fontId="0" fillId="0" borderId="0" xfId="0" applyFont="1" applyFill="1" applyBorder="1" applyAlignment="1">
      <alignment vertical="top"/>
    </xf>
    <xf numFmtId="0" fontId="0" fillId="0" borderId="0" xfId="0" applyFont="1" applyFill="1" applyBorder="1" applyAlignment="1">
      <alignment horizontal="left" vertical="top"/>
    </xf>
    <xf numFmtId="0" fontId="23" fillId="0" borderId="0" xfId="0" applyFont="1" applyFill="1" applyBorder="1" applyAlignment="1">
      <alignment vertical="top"/>
    </xf>
    <xf numFmtId="0" fontId="23" fillId="0" borderId="0" xfId="0" applyFont="1" applyFill="1" applyBorder="1" applyAlignment="1">
      <alignment vertical="top" wrapText="1"/>
    </xf>
    <xf numFmtId="0" fontId="0" fillId="14" borderId="46" xfId="0" applyFont="1" applyFill="1" applyBorder="1" applyAlignment="1">
      <alignment vertical="center" wrapText="1"/>
    </xf>
    <xf numFmtId="0" fontId="23" fillId="14" borderId="47" xfId="0" applyFont="1" applyFill="1" applyBorder="1" applyAlignment="1">
      <alignment vertical="top" wrapText="1"/>
    </xf>
    <xf numFmtId="0" fontId="23" fillId="14" borderId="48" xfId="0" applyFont="1" applyFill="1" applyBorder="1" applyAlignment="1">
      <alignment horizontal="left" vertical="top" wrapText="1"/>
    </xf>
    <xf numFmtId="0" fontId="23" fillId="14" borderId="49" xfId="0" applyFont="1" applyFill="1" applyBorder="1" applyAlignment="1">
      <alignment vertical="top" wrapText="1"/>
    </xf>
    <xf numFmtId="0" fontId="24" fillId="0" borderId="50" xfId="0" applyFont="1" applyFill="1" applyBorder="1" applyAlignment="1">
      <alignment vertical="top" wrapText="1"/>
    </xf>
    <xf numFmtId="169" fontId="20" fillId="0" borderId="51" xfId="0" applyNumberFormat="1" applyFont="1" applyFill="1" applyBorder="1" applyAlignment="1">
      <alignment vertical="top" shrinkToFit="1"/>
    </xf>
    <xf numFmtId="0" fontId="23" fillId="0" borderId="50" xfId="0" applyFont="1" applyFill="1" applyBorder="1" applyAlignment="1">
      <alignment vertical="top" wrapText="1"/>
    </xf>
    <xf numFmtId="169" fontId="21" fillId="0" borderId="51" xfId="0" applyNumberFormat="1" applyFont="1" applyFill="1" applyBorder="1" applyAlignment="1">
      <alignment vertical="top" shrinkToFit="1"/>
    </xf>
    <xf numFmtId="0" fontId="0" fillId="0" borderId="50" xfId="0" applyFont="1" applyFill="1" applyBorder="1" applyAlignment="1">
      <alignment wrapText="1"/>
    </xf>
    <xf numFmtId="0" fontId="0" fillId="0" borderId="51" xfId="0" applyFont="1" applyFill="1" applyBorder="1" applyAlignment="1">
      <alignment wrapText="1"/>
    </xf>
    <xf numFmtId="3" fontId="20" fillId="0" borderId="51" xfId="0" applyNumberFormat="1" applyFont="1" applyFill="1" applyBorder="1" applyAlignment="1">
      <alignment vertical="top" shrinkToFit="1"/>
    </xf>
    <xf numFmtId="170" fontId="20" fillId="0" borderId="51" xfId="0" applyNumberFormat="1" applyFont="1" applyFill="1" applyBorder="1" applyAlignment="1">
      <alignment vertical="top" shrinkToFit="1"/>
    </xf>
    <xf numFmtId="0" fontId="0" fillId="0" borderId="52" xfId="0" applyFont="1" applyFill="1" applyBorder="1" applyAlignment="1">
      <alignment wrapText="1"/>
    </xf>
    <xf numFmtId="0" fontId="0" fillId="0" borderId="53" xfId="0" applyFont="1" applyFill="1" applyBorder="1" applyAlignment="1">
      <alignment wrapText="1"/>
    </xf>
    <xf numFmtId="0" fontId="0" fillId="0" borderId="54" xfId="0" applyFont="1" applyFill="1" applyBorder="1" applyAlignment="1">
      <alignment horizontal="left" wrapText="1"/>
    </xf>
    <xf numFmtId="0" fontId="0" fillId="0" borderId="55" xfId="0" applyFont="1" applyFill="1" applyBorder="1" applyAlignment="1">
      <alignment wrapText="1"/>
    </xf>
    <xf numFmtId="0" fontId="24" fillId="0" borderId="50" xfId="0" applyFont="1" applyFill="1" applyBorder="1" applyAlignment="1">
      <alignment vertical="center" wrapText="1"/>
    </xf>
    <xf numFmtId="170" fontId="20" fillId="0" borderId="51" xfId="0" applyNumberFormat="1" applyFont="1" applyFill="1" applyBorder="1" applyAlignment="1">
      <alignment vertical="center" shrinkToFit="1"/>
    </xf>
    <xf numFmtId="0" fontId="0" fillId="0" borderId="50" xfId="0" applyFont="1" applyFill="1" applyBorder="1" applyAlignment="1">
      <alignment vertical="top" wrapText="1"/>
    </xf>
    <xf numFmtId="0" fontId="24" fillId="0" borderId="52" xfId="0" applyFont="1" applyFill="1" applyBorder="1" applyAlignment="1">
      <alignment vertical="top" wrapText="1"/>
    </xf>
    <xf numFmtId="0" fontId="0" fillId="0" borderId="53" xfId="0" applyFont="1" applyFill="1" applyBorder="1" applyAlignment="1">
      <alignment vertical="center" wrapText="1"/>
    </xf>
    <xf numFmtId="0" fontId="0" fillId="0" borderId="54" xfId="0" applyFont="1" applyFill="1" applyBorder="1" applyAlignment="1">
      <alignment horizontal="left" vertical="center" wrapText="1"/>
    </xf>
    <xf numFmtId="169" fontId="20" fillId="0" borderId="55" xfId="0" applyNumberFormat="1" applyFont="1" applyFill="1" applyBorder="1" applyAlignment="1">
      <alignment vertical="top" shrinkToFit="1"/>
    </xf>
    <xf numFmtId="4" fontId="23" fillId="0" borderId="0" xfId="0" applyNumberFormat="1" applyFont="1" applyFill="1" applyBorder="1" applyAlignment="1">
      <alignment vertical="top" wrapText="1"/>
    </xf>
    <xf numFmtId="0" fontId="9" fillId="2" borderId="0" xfId="0" applyFont="1" applyFill="1" applyBorder="1"/>
    <xf numFmtId="44" fontId="9" fillId="2" borderId="0" xfId="2" applyFont="1" applyFill="1" applyBorder="1"/>
    <xf numFmtId="0" fontId="9" fillId="10" borderId="0" xfId="0" applyFont="1" applyFill="1"/>
    <xf numFmtId="0" fontId="0" fillId="10" borderId="0" xfId="0" applyFill="1"/>
    <xf numFmtId="0" fontId="9" fillId="15" borderId="0" xfId="0" applyFont="1" applyFill="1"/>
    <xf numFmtId="3" fontId="9" fillId="2" borderId="1" xfId="0" applyNumberFormat="1" applyFont="1" applyFill="1" applyBorder="1"/>
    <xf numFmtId="166" fontId="3" fillId="0" borderId="0" xfId="1" applyNumberFormat="1" applyFont="1" applyAlignment="1">
      <alignment horizontal="center"/>
    </xf>
    <xf numFmtId="6" fontId="1" fillId="0" borderId="1" xfId="4" applyNumberFormat="1" applyBorder="1" applyAlignment="1">
      <alignment horizontal="center"/>
    </xf>
    <xf numFmtId="171" fontId="24" fillId="0" borderId="1" xfId="2" applyNumberFormat="1" applyFont="1" applyFill="1" applyBorder="1" applyAlignment="1">
      <alignment horizontal="center"/>
    </xf>
    <xf numFmtId="17" fontId="3" fillId="0" borderId="1" xfId="4" applyNumberFormat="1" applyFont="1" applyBorder="1"/>
    <xf numFmtId="38" fontId="1" fillId="0" borderId="1" xfId="4" applyNumberFormat="1" applyBorder="1"/>
    <xf numFmtId="0" fontId="3" fillId="0" borderId="1" xfId="0" applyFont="1" applyFill="1" applyBorder="1"/>
    <xf numFmtId="166" fontId="0" fillId="0" borderId="1" xfId="1" applyNumberFormat="1" applyFont="1" applyFill="1" applyBorder="1"/>
    <xf numFmtId="0" fontId="3" fillId="0" borderId="1" xfId="4" applyFont="1" applyFill="1" applyBorder="1"/>
    <xf numFmtId="0" fontId="3" fillId="0" borderId="1" xfId="4" applyFont="1" applyFill="1" applyBorder="1" applyAlignment="1">
      <alignment horizontal="center"/>
    </xf>
    <xf numFmtId="0" fontId="3" fillId="3" borderId="1" xfId="4" applyFont="1" applyFill="1" applyBorder="1" applyAlignment="1">
      <alignment horizontal="center"/>
    </xf>
    <xf numFmtId="165" fontId="3" fillId="3" borderId="1" xfId="2" applyNumberFormat="1" applyFont="1" applyFill="1" applyBorder="1" applyAlignment="1">
      <alignment horizontal="center"/>
    </xf>
    <xf numFmtId="165" fontId="23" fillId="3" borderId="1" xfId="5" applyNumberFormat="1" applyFont="1" applyFill="1" applyBorder="1" applyAlignment="1">
      <alignment horizontal="center"/>
    </xf>
    <xf numFmtId="0" fontId="3" fillId="3" borderId="1" xfId="0" applyFont="1" applyFill="1" applyBorder="1" applyAlignment="1">
      <alignment horizontal="center"/>
    </xf>
    <xf numFmtId="166" fontId="3" fillId="3" borderId="1" xfId="1" applyNumberFormat="1" applyFont="1" applyFill="1" applyBorder="1"/>
    <xf numFmtId="165" fontId="3" fillId="3" borderId="1" xfId="0" applyNumberFormat="1" applyFont="1" applyFill="1" applyBorder="1"/>
    <xf numFmtId="6" fontId="0" fillId="0" borderId="2" xfId="0" applyNumberFormat="1" applyBorder="1" applyAlignment="1">
      <alignment vertical="center" wrapText="1"/>
    </xf>
    <xf numFmtId="6" fontId="3" fillId="0" borderId="2" xfId="0" applyNumberFormat="1" applyFont="1" applyBorder="1" applyAlignment="1">
      <alignment vertical="center" wrapText="1"/>
    </xf>
    <xf numFmtId="0" fontId="3" fillId="0" borderId="37" xfId="0" applyFont="1" applyBorder="1" applyAlignment="1">
      <alignment vertical="center" wrapText="1"/>
    </xf>
    <xf numFmtId="3" fontId="0" fillId="0" borderId="2" xfId="0" applyNumberFormat="1" applyBorder="1" applyAlignment="1">
      <alignment vertical="center" wrapText="1"/>
    </xf>
    <xf numFmtId="0" fontId="0" fillId="0" borderId="2" xfId="0" applyBorder="1" applyAlignment="1">
      <alignment vertical="center" wrapText="1"/>
    </xf>
    <xf numFmtId="0" fontId="0" fillId="0" borderId="2" xfId="0" applyFont="1" applyBorder="1" applyAlignment="1">
      <alignment vertical="center" wrapText="1"/>
    </xf>
    <xf numFmtId="3" fontId="20" fillId="0" borderId="1" xfId="0" applyNumberFormat="1" applyFont="1" applyBorder="1" applyAlignment="1">
      <alignment vertical="center" wrapText="1"/>
    </xf>
    <xf numFmtId="3" fontId="21" fillId="0" borderId="1" xfId="0" applyNumberFormat="1" applyFont="1" applyBorder="1" applyAlignment="1">
      <alignment vertical="center" wrapText="1"/>
    </xf>
    <xf numFmtId="3" fontId="3" fillId="0" borderId="1" xfId="0" applyNumberFormat="1" applyFont="1" applyBorder="1" applyAlignment="1">
      <alignment vertical="center" wrapText="1"/>
    </xf>
    <xf numFmtId="166" fontId="1" fillId="0" borderId="2" xfId="1" applyNumberFormat="1" applyFont="1" applyBorder="1" applyAlignment="1">
      <alignment vertical="center" wrapText="1"/>
    </xf>
    <xf numFmtId="0" fontId="3" fillId="0" borderId="1" xfId="0" applyFont="1" applyBorder="1" applyAlignment="1">
      <alignment horizontal="center"/>
    </xf>
    <xf numFmtId="0" fontId="3" fillId="0" borderId="2" xfId="0" applyFont="1" applyBorder="1" applyAlignment="1">
      <alignment horizontal="center"/>
    </xf>
    <xf numFmtId="0" fontId="3" fillId="0" borderId="42" xfId="0" applyFont="1" applyBorder="1" applyAlignment="1">
      <alignment horizontal="center"/>
    </xf>
    <xf numFmtId="0" fontId="3" fillId="0" borderId="3" xfId="0" applyFont="1" applyBorder="1" applyAlignment="1">
      <alignment horizontal="center"/>
    </xf>
    <xf numFmtId="0" fontId="4" fillId="0" borderId="0" xfId="0" applyFont="1" applyAlignment="1">
      <alignment vertical="center"/>
    </xf>
    <xf numFmtId="0" fontId="0" fillId="0" borderId="0" xfId="0" applyAlignment="1">
      <alignment horizontal="left" vertical="top" wrapText="1"/>
    </xf>
    <xf numFmtId="0" fontId="18" fillId="3" borderId="27" xfId="0" applyFont="1" applyFill="1" applyBorder="1" applyAlignment="1">
      <alignment horizontal="center"/>
    </xf>
    <xf numFmtId="0" fontId="18" fillId="3" borderId="11" xfId="0" applyFont="1" applyFill="1" applyBorder="1" applyAlignment="1">
      <alignment horizontal="center"/>
    </xf>
    <xf numFmtId="0" fontId="16" fillId="3" borderId="35" xfId="0" applyFont="1" applyFill="1" applyBorder="1" applyAlignment="1">
      <alignment horizontal="center"/>
    </xf>
    <xf numFmtId="0" fontId="16" fillId="3" borderId="27" xfId="0" applyFont="1" applyFill="1" applyBorder="1" applyAlignment="1">
      <alignment horizontal="center"/>
    </xf>
    <xf numFmtId="0" fontId="16" fillId="3" borderId="7" xfId="0" applyFont="1" applyFill="1" applyBorder="1" applyAlignment="1">
      <alignment horizontal="center"/>
    </xf>
    <xf numFmtId="0" fontId="16" fillId="0" borderId="9" xfId="0" applyFont="1" applyBorder="1" applyAlignment="1">
      <alignment horizontal="center"/>
    </xf>
    <xf numFmtId="0" fontId="16" fillId="0" borderId="10" xfId="0" applyFont="1" applyBorder="1" applyAlignment="1">
      <alignment horizontal="center"/>
    </xf>
    <xf numFmtId="0" fontId="16" fillId="0" borderId="6" xfId="0" applyFont="1" applyBorder="1" applyAlignment="1">
      <alignment horizontal="center"/>
    </xf>
    <xf numFmtId="0" fontId="16" fillId="13" borderId="9" xfId="0" applyFont="1" applyFill="1" applyBorder="1" applyAlignment="1">
      <alignment horizontal="center"/>
    </xf>
    <xf numFmtId="0" fontId="16" fillId="13" borderId="10" xfId="0" applyFont="1" applyFill="1" applyBorder="1" applyAlignment="1">
      <alignment horizontal="center"/>
    </xf>
    <xf numFmtId="0" fontId="16" fillId="13" borderId="6" xfId="0" applyFont="1" applyFill="1" applyBorder="1" applyAlignment="1">
      <alignment horizontal="center"/>
    </xf>
    <xf numFmtId="0" fontId="17" fillId="11" borderId="10" xfId="0" applyFont="1" applyFill="1" applyBorder="1" applyAlignment="1">
      <alignment horizontal="center"/>
    </xf>
    <xf numFmtId="0" fontId="17" fillId="11" borderId="6" xfId="0" applyFont="1" applyFill="1" applyBorder="1" applyAlignment="1">
      <alignment horizontal="center"/>
    </xf>
    <xf numFmtId="44" fontId="18" fillId="0" borderId="12" xfId="2" applyFont="1" applyBorder="1" applyAlignment="1">
      <alignment horizontal="center"/>
    </xf>
    <xf numFmtId="44" fontId="18" fillId="0" borderId="13" xfId="2" applyFont="1" applyBorder="1" applyAlignment="1">
      <alignment horizontal="center"/>
    </xf>
    <xf numFmtId="44" fontId="18" fillId="0" borderId="8" xfId="2" applyFont="1" applyBorder="1" applyAlignment="1">
      <alignment horizontal="center"/>
    </xf>
    <xf numFmtId="44" fontId="18" fillId="0" borderId="10" xfId="0" applyNumberFormat="1" applyFont="1" applyBorder="1" applyAlignment="1">
      <alignment horizontal="center"/>
    </xf>
    <xf numFmtId="44" fontId="18" fillId="0" borderId="6" xfId="0" applyNumberFormat="1" applyFont="1" applyBorder="1" applyAlignment="1">
      <alignment horizontal="center"/>
    </xf>
    <xf numFmtId="0" fontId="11" fillId="7" borderId="1" xfId="0" applyFont="1" applyFill="1" applyBorder="1" applyAlignment="1">
      <alignment horizontal="center"/>
    </xf>
    <xf numFmtId="0" fontId="10" fillId="0" borderId="0" xfId="0" applyFont="1" applyAlignment="1">
      <alignment horizontal="left" wrapText="1"/>
    </xf>
    <xf numFmtId="0" fontId="11" fillId="7" borderId="2" xfId="0" applyFont="1" applyFill="1" applyBorder="1" applyAlignment="1">
      <alignment horizontal="center"/>
    </xf>
    <xf numFmtId="0" fontId="11" fillId="7" borderId="3" xfId="0" applyFont="1" applyFill="1" applyBorder="1" applyAlignment="1">
      <alignment horizontal="center"/>
    </xf>
    <xf numFmtId="0" fontId="10" fillId="0" borderId="0" xfId="0" applyFont="1" applyAlignment="1">
      <alignment horizontal="left" vertical="top" wrapText="1"/>
    </xf>
    <xf numFmtId="0" fontId="10" fillId="0" borderId="0" xfId="0" applyFont="1" applyFill="1" applyBorder="1" applyAlignment="1">
      <alignment horizontal="left" wrapText="1"/>
    </xf>
    <xf numFmtId="0" fontId="0" fillId="0" borderId="0" xfId="0" applyAlignment="1">
      <alignment horizontal="left" wrapText="1"/>
    </xf>
    <xf numFmtId="0" fontId="10" fillId="0" borderId="0" xfId="0" applyFont="1" applyAlignment="1">
      <alignment horizontal="left" vertical="center" wrapText="1"/>
    </xf>
    <xf numFmtId="0" fontId="0" fillId="0" borderId="0" xfId="0" applyAlignment="1">
      <alignment horizontal="left" vertical="center" wrapText="1"/>
    </xf>
    <xf numFmtId="0" fontId="10" fillId="0" borderId="0" xfId="0" applyFont="1" applyBorder="1" applyAlignment="1">
      <alignment horizontal="left" wrapText="1"/>
    </xf>
  </cellXfs>
  <cellStyles count="6">
    <cellStyle name="Comma" xfId="1" builtinId="3"/>
    <cellStyle name="Currency" xfId="2" builtinId="4"/>
    <cellStyle name="Currency 2" xfId="5" xr:uid="{00000000-0005-0000-0000-000002000000}"/>
    <cellStyle name="Normal" xfId="0" builtinId="0"/>
    <cellStyle name="Normal 2" xfId="4" xr:uid="{00000000-0005-0000-0000-000004000000}"/>
    <cellStyle name="Percent" xfId="3" builtinId="5"/>
  </cellStyles>
  <dxfs count="0"/>
  <tableStyles count="0" defaultTableStyle="TableStyleMedium2" defaultPivotStyle="PivotStyleLight16"/>
  <colors>
    <mruColors>
      <color rgb="FFF7F7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en-US"/>
              <a:t>AMP Funds</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Summary!$B$9</c:f>
              <c:strCache>
                <c:ptCount val="1"/>
                <c:pt idx="0">
                  <c:v>Total Expended*</c:v>
                </c:pt>
              </c:strCache>
            </c:strRef>
          </c:tx>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cat>
            <c:strRef>
              <c:f>Summary!$C$3:$H$3</c:f>
              <c:strCache>
                <c:ptCount val="6"/>
                <c:pt idx="0">
                  <c:v>PGE</c:v>
                </c:pt>
                <c:pt idx="1">
                  <c:v>PAC</c:v>
                </c:pt>
                <c:pt idx="2">
                  <c:v>AVA</c:v>
                </c:pt>
                <c:pt idx="3">
                  <c:v>IPC</c:v>
                </c:pt>
                <c:pt idx="4">
                  <c:v>CNG</c:v>
                </c:pt>
                <c:pt idx="5">
                  <c:v>NWN</c:v>
                </c:pt>
              </c:strCache>
            </c:strRef>
          </c:cat>
          <c:val>
            <c:numRef>
              <c:f>Summary!$C$9:$H$9</c:f>
              <c:numCache>
                <c:formatCode>_("$"* #,##0_);_("$"* \(#,##0\);_("$"* "-"??_);_(@_)</c:formatCode>
                <c:ptCount val="6"/>
                <c:pt idx="0">
                  <c:v>6971003</c:v>
                </c:pt>
                <c:pt idx="1">
                  <c:v>4965499</c:v>
                </c:pt>
                <c:pt idx="2">
                  <c:v>682987.20000000007</c:v>
                </c:pt>
                <c:pt idx="3">
                  <c:v>183414.31999999998</c:v>
                </c:pt>
                <c:pt idx="4">
                  <c:v>346656.005</c:v>
                </c:pt>
                <c:pt idx="5">
                  <c:v>449958.74</c:v>
                </c:pt>
              </c:numCache>
            </c:numRef>
          </c:val>
          <c:extLst>
            <c:ext xmlns:c16="http://schemas.microsoft.com/office/drawing/2014/chart" uri="{C3380CC4-5D6E-409C-BE32-E72D297353CC}">
              <c16:uniqueId val="{00000000-851A-40F1-946C-D0A8FD74419E}"/>
            </c:ext>
          </c:extLst>
        </c:ser>
        <c:ser>
          <c:idx val="1"/>
          <c:order val="1"/>
          <c:tx>
            <c:strRef>
              <c:f>Summary!$B$10</c:f>
              <c:strCache>
                <c:ptCount val="1"/>
                <c:pt idx="0">
                  <c:v>Committed</c:v>
                </c:pt>
              </c:strCache>
            </c:strRef>
          </c:tx>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cat>
            <c:strRef>
              <c:f>Summary!$C$3:$H$3</c:f>
              <c:strCache>
                <c:ptCount val="6"/>
                <c:pt idx="0">
                  <c:v>PGE</c:v>
                </c:pt>
                <c:pt idx="1">
                  <c:v>PAC</c:v>
                </c:pt>
                <c:pt idx="2">
                  <c:v>AVA</c:v>
                </c:pt>
                <c:pt idx="3">
                  <c:v>IPC</c:v>
                </c:pt>
                <c:pt idx="4">
                  <c:v>CNG</c:v>
                </c:pt>
                <c:pt idx="5">
                  <c:v>NWN</c:v>
                </c:pt>
              </c:strCache>
            </c:strRef>
          </c:cat>
          <c:val>
            <c:numRef>
              <c:f>Summary!$C$10:$H$10</c:f>
              <c:numCache>
                <c:formatCode>_("$"* #,##0_);_("$"* \(#,##0\);_("$"* "-"??_);_(@_)</c:formatCode>
                <c:ptCount val="6"/>
                <c:pt idx="0">
                  <c:v>7497487</c:v>
                </c:pt>
                <c:pt idx="1">
                  <c:v>6228006</c:v>
                </c:pt>
                <c:pt idx="2">
                  <c:v>0</c:v>
                </c:pt>
                <c:pt idx="3">
                  <c:v>50577.520000000004</c:v>
                </c:pt>
                <c:pt idx="4">
                  <c:v>0</c:v>
                </c:pt>
                <c:pt idx="5">
                  <c:v>228283.88</c:v>
                </c:pt>
              </c:numCache>
            </c:numRef>
          </c:val>
          <c:extLst>
            <c:ext xmlns:c16="http://schemas.microsoft.com/office/drawing/2014/chart" uri="{C3380CC4-5D6E-409C-BE32-E72D297353CC}">
              <c16:uniqueId val="{00000001-851A-40F1-946C-D0A8FD74419E}"/>
            </c:ext>
          </c:extLst>
        </c:ser>
        <c:dLbls>
          <c:showLegendKey val="0"/>
          <c:showVal val="0"/>
          <c:showCatName val="0"/>
          <c:showSerName val="0"/>
          <c:showPercent val="0"/>
          <c:showBubbleSize val="0"/>
        </c:dLbls>
        <c:gapWidth val="219"/>
        <c:overlap val="100"/>
        <c:axId val="1276250112"/>
        <c:axId val="956744000"/>
      </c:barChart>
      <c:scatterChart>
        <c:scatterStyle val="lineMarker"/>
        <c:varyColors val="0"/>
        <c:ser>
          <c:idx val="2"/>
          <c:order val="2"/>
          <c:tx>
            <c:strRef>
              <c:f>Summary!$B$11</c:f>
              <c:strCache>
                <c:ptCount val="1"/>
                <c:pt idx="0">
                  <c:v>Authorized</c:v>
                </c:pt>
              </c:strCache>
            </c:strRef>
          </c:tx>
          <c:spPr>
            <a:ln w="25400" cap="rnd">
              <a:noFill/>
              <a:round/>
            </a:ln>
            <a:effectLst>
              <a:outerShdw blurRad="57150" dist="19050" dir="5400000" algn="ctr" rotWithShape="0">
                <a:srgbClr val="000000">
                  <a:alpha val="63000"/>
                </a:srgbClr>
              </a:outerShdw>
            </a:effectLst>
          </c:spPr>
          <c:marker>
            <c:symbol val="circle"/>
            <c:size val="6"/>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w="9525">
                <a:solidFill>
                  <a:schemeClr val="accent3"/>
                </a:solidFill>
                <a:round/>
              </a:ln>
              <a:effectLst>
                <a:outerShdw blurRad="57150" dist="19050" dir="5400000" algn="ctr" rotWithShape="0">
                  <a:srgbClr val="000000">
                    <a:alpha val="63000"/>
                  </a:srgbClr>
                </a:outerShdw>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Summary!$C$3:$H$3</c:f>
              <c:strCache>
                <c:ptCount val="6"/>
                <c:pt idx="0">
                  <c:v>PGE</c:v>
                </c:pt>
                <c:pt idx="1">
                  <c:v>PAC</c:v>
                </c:pt>
                <c:pt idx="2">
                  <c:v>AVA</c:v>
                </c:pt>
                <c:pt idx="3">
                  <c:v>IPC</c:v>
                </c:pt>
                <c:pt idx="4">
                  <c:v>CNG</c:v>
                </c:pt>
                <c:pt idx="5">
                  <c:v>NWN</c:v>
                </c:pt>
              </c:strCache>
            </c:strRef>
          </c:xVal>
          <c:yVal>
            <c:numRef>
              <c:f>Summary!$C$11:$H$11</c:f>
              <c:numCache>
                <c:formatCode>_("$"* #,##0_);_("$"* \(#,##0\);_("$"* "-"??_);_(@_)</c:formatCode>
                <c:ptCount val="6"/>
                <c:pt idx="0">
                  <c:v>17557000</c:v>
                </c:pt>
                <c:pt idx="1">
                  <c:v>12681000</c:v>
                </c:pt>
                <c:pt idx="2">
                  <c:v>889890</c:v>
                </c:pt>
                <c:pt idx="3">
                  <c:v>519908</c:v>
                </c:pt>
                <c:pt idx="4">
                  <c:v>707517</c:v>
                </c:pt>
                <c:pt idx="5">
                  <c:v>6167000</c:v>
                </c:pt>
              </c:numCache>
            </c:numRef>
          </c:yVal>
          <c:smooth val="0"/>
          <c:extLst>
            <c:ext xmlns:c16="http://schemas.microsoft.com/office/drawing/2014/chart" uri="{C3380CC4-5D6E-409C-BE32-E72D297353CC}">
              <c16:uniqueId val="{00000002-851A-40F1-946C-D0A8FD74419E}"/>
            </c:ext>
          </c:extLst>
        </c:ser>
        <c:dLbls>
          <c:showLegendKey val="0"/>
          <c:showVal val="0"/>
          <c:showCatName val="0"/>
          <c:showSerName val="0"/>
          <c:showPercent val="0"/>
          <c:showBubbleSize val="0"/>
        </c:dLbls>
        <c:axId val="1276250112"/>
        <c:axId val="956744000"/>
      </c:scatterChart>
      <c:valAx>
        <c:axId val="956744000"/>
        <c:scaling>
          <c:orientation val="minMax"/>
        </c:scaling>
        <c:delete val="0"/>
        <c:axPos val="r"/>
        <c:majorGridlines>
          <c:spPr>
            <a:ln w="9525" cap="flat" cmpd="sng" algn="ctr">
              <a:solidFill>
                <a:schemeClr val="tx1">
                  <a:lumMod val="15000"/>
                  <a:lumOff val="85000"/>
                </a:schemeClr>
              </a:solidFill>
              <a:round/>
            </a:ln>
            <a:effectLst/>
          </c:spPr>
        </c:majorGridlines>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76250112"/>
        <c:crosses val="max"/>
        <c:crossBetween val="between"/>
        <c:dispUnits>
          <c:builtInUnit val="thousands"/>
          <c:dispUnitsLbl>
            <c:spPr>
              <a:noFill/>
              <a:ln>
                <a:noFill/>
              </a:ln>
              <a:effectLst/>
            </c:spPr>
            <c:txPr>
              <a:bodyPr rot="-54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dispUnitsLbl>
        </c:dispUnits>
      </c:valAx>
      <c:catAx>
        <c:axId val="1276250112"/>
        <c:scaling>
          <c:orientation val="minMax"/>
        </c:scaling>
        <c:delete val="0"/>
        <c:axPos val="b"/>
        <c:numFmt formatCode="General" sourceLinked="1"/>
        <c:majorTickMark val="none"/>
        <c:minorTickMark val="none"/>
        <c:tickLblPos val="nextTo"/>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56744000"/>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tx1">
                    <a:lumMod val="50000"/>
                    <a:lumOff val="50000"/>
                  </a:schemeClr>
                </a:solidFill>
                <a:latin typeface="+mn-lt"/>
                <a:ea typeface="+mn-ea"/>
                <a:cs typeface="+mn-cs"/>
              </a:defRPr>
            </a:pPr>
            <a:r>
              <a:rPr lang="en-US" sz="1600" b="1">
                <a:solidFill>
                  <a:sysClr val="windowText" lastClr="000000"/>
                </a:solidFill>
              </a:rPr>
              <a:t>AMP Program Types</a:t>
            </a:r>
          </a:p>
        </c:rich>
      </c:tx>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lumMod val="50000"/>
                  <a:lumOff val="50000"/>
                </a:schemeClr>
              </a:solidFill>
              <a:latin typeface="+mn-lt"/>
              <a:ea typeface="+mn-ea"/>
              <a:cs typeface="+mn-cs"/>
            </a:defRPr>
          </a:pPr>
          <a:endParaRPr lang="en-US"/>
        </a:p>
      </c:txPr>
    </c:title>
    <c:autoTitleDeleted val="0"/>
    <c:plotArea>
      <c:layout/>
      <c:barChart>
        <c:barDir val="col"/>
        <c:grouping val="stacked"/>
        <c:varyColors val="0"/>
        <c:ser>
          <c:idx val="0"/>
          <c:order val="0"/>
          <c:tx>
            <c:strRef>
              <c:f>Summary!$B$25</c:f>
              <c:strCache>
                <c:ptCount val="1"/>
                <c:pt idx="0">
                  <c:v>Automatic Grants</c:v>
                </c:pt>
              </c:strCache>
            </c:strRef>
          </c:tx>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9525" cap="flat" cmpd="sng" algn="ctr">
              <a:solidFill>
                <a:schemeClr val="accent1">
                  <a:shade val="95000"/>
                </a:schemeClr>
              </a:solidFill>
              <a:round/>
            </a:ln>
            <a:effectLst/>
          </c:spPr>
          <c:invertIfNegative val="0"/>
          <c:cat>
            <c:strRef>
              <c:f>Summary!$C$24:$H$24</c:f>
              <c:strCache>
                <c:ptCount val="6"/>
                <c:pt idx="0">
                  <c:v>PGE</c:v>
                </c:pt>
                <c:pt idx="1">
                  <c:v>PAC</c:v>
                </c:pt>
                <c:pt idx="2">
                  <c:v>AVA</c:v>
                </c:pt>
                <c:pt idx="3">
                  <c:v>IPC</c:v>
                </c:pt>
                <c:pt idx="4">
                  <c:v>CNG</c:v>
                </c:pt>
                <c:pt idx="5">
                  <c:v>NWN</c:v>
                </c:pt>
              </c:strCache>
            </c:strRef>
          </c:cat>
          <c:val>
            <c:numRef>
              <c:f>Summary!$C$25:$H$25</c:f>
              <c:numCache>
                <c:formatCode>_("$"* #,##0_);_("$"* \(#,##0\);_("$"* "-"??_);_(@_)</c:formatCode>
                <c:ptCount val="6"/>
                <c:pt idx="0">
                  <c:v>0</c:v>
                </c:pt>
                <c:pt idx="1">
                  <c:v>0</c:v>
                </c:pt>
                <c:pt idx="2">
                  <c:v>215208.44</c:v>
                </c:pt>
                <c:pt idx="3">
                  <c:v>0</c:v>
                </c:pt>
                <c:pt idx="4">
                  <c:v>88841.7</c:v>
                </c:pt>
                <c:pt idx="5">
                  <c:v>0</c:v>
                </c:pt>
              </c:numCache>
            </c:numRef>
          </c:val>
          <c:extLst>
            <c:ext xmlns:c16="http://schemas.microsoft.com/office/drawing/2014/chart" uri="{C3380CC4-5D6E-409C-BE32-E72D297353CC}">
              <c16:uniqueId val="{00000000-0F01-400B-99C9-79207D79B760}"/>
            </c:ext>
          </c:extLst>
        </c:ser>
        <c:ser>
          <c:idx val="1"/>
          <c:order val="1"/>
          <c:tx>
            <c:strRef>
              <c:f>Summary!$B$26</c:f>
              <c:strCache>
                <c:ptCount val="1"/>
                <c:pt idx="0">
                  <c:v>Instant Grants</c:v>
                </c:pt>
              </c:strCache>
            </c:strRef>
          </c:tx>
          <c:spPr>
            <a:gradFill rotWithShape="1">
              <a:gsLst>
                <a:gs pos="0">
                  <a:schemeClr val="accent2">
                    <a:lumMod val="110000"/>
                    <a:satMod val="105000"/>
                    <a:tint val="67000"/>
                  </a:schemeClr>
                </a:gs>
                <a:gs pos="50000">
                  <a:schemeClr val="accent2">
                    <a:lumMod val="105000"/>
                    <a:satMod val="103000"/>
                    <a:tint val="73000"/>
                  </a:schemeClr>
                </a:gs>
                <a:gs pos="100000">
                  <a:schemeClr val="accent2">
                    <a:lumMod val="105000"/>
                    <a:satMod val="109000"/>
                    <a:tint val="81000"/>
                  </a:schemeClr>
                </a:gs>
              </a:gsLst>
              <a:lin ang="5400000" scaled="0"/>
            </a:gradFill>
            <a:ln w="9525" cap="flat" cmpd="sng" algn="ctr">
              <a:solidFill>
                <a:schemeClr val="accent2">
                  <a:shade val="95000"/>
                </a:schemeClr>
              </a:solidFill>
              <a:round/>
            </a:ln>
            <a:effectLst/>
          </c:spPr>
          <c:invertIfNegative val="0"/>
          <c:cat>
            <c:strRef>
              <c:f>Summary!$C$24:$H$24</c:f>
              <c:strCache>
                <c:ptCount val="6"/>
                <c:pt idx="0">
                  <c:v>PGE</c:v>
                </c:pt>
                <c:pt idx="1">
                  <c:v>PAC</c:v>
                </c:pt>
                <c:pt idx="2">
                  <c:v>AVA</c:v>
                </c:pt>
                <c:pt idx="3">
                  <c:v>IPC</c:v>
                </c:pt>
                <c:pt idx="4">
                  <c:v>CNG</c:v>
                </c:pt>
                <c:pt idx="5">
                  <c:v>NWN</c:v>
                </c:pt>
              </c:strCache>
            </c:strRef>
          </c:cat>
          <c:val>
            <c:numRef>
              <c:f>Summary!$C$26:$H$26</c:f>
              <c:numCache>
                <c:formatCode>_("$"* #,##0_);_("$"* \(#,##0\);_("$"* "-"??_);_(@_)</c:formatCode>
                <c:ptCount val="6"/>
                <c:pt idx="0">
                  <c:v>538410</c:v>
                </c:pt>
                <c:pt idx="1">
                  <c:v>4195087</c:v>
                </c:pt>
                <c:pt idx="2">
                  <c:v>467778.76</c:v>
                </c:pt>
                <c:pt idx="3">
                  <c:v>35638.370000000003</c:v>
                </c:pt>
                <c:pt idx="4">
                  <c:v>257814.31</c:v>
                </c:pt>
                <c:pt idx="5">
                  <c:v>388384.36</c:v>
                </c:pt>
              </c:numCache>
            </c:numRef>
          </c:val>
          <c:extLst>
            <c:ext xmlns:c16="http://schemas.microsoft.com/office/drawing/2014/chart" uri="{C3380CC4-5D6E-409C-BE32-E72D297353CC}">
              <c16:uniqueId val="{00000001-0F01-400B-99C9-79207D79B760}"/>
            </c:ext>
          </c:extLst>
        </c:ser>
        <c:ser>
          <c:idx val="2"/>
          <c:order val="2"/>
          <c:tx>
            <c:strRef>
              <c:f>Summary!$B$27</c:f>
              <c:strCache>
                <c:ptCount val="1"/>
                <c:pt idx="0">
                  <c:v>Short-Term Match</c:v>
                </c:pt>
              </c:strCache>
            </c:strRef>
          </c:tx>
          <c:spPr>
            <a:gradFill rotWithShape="1">
              <a:gsLst>
                <a:gs pos="0">
                  <a:schemeClr val="accent3">
                    <a:lumMod val="110000"/>
                    <a:satMod val="105000"/>
                    <a:tint val="67000"/>
                  </a:schemeClr>
                </a:gs>
                <a:gs pos="50000">
                  <a:schemeClr val="accent3">
                    <a:lumMod val="105000"/>
                    <a:satMod val="103000"/>
                    <a:tint val="73000"/>
                  </a:schemeClr>
                </a:gs>
                <a:gs pos="100000">
                  <a:schemeClr val="accent3">
                    <a:lumMod val="105000"/>
                    <a:satMod val="109000"/>
                    <a:tint val="81000"/>
                  </a:schemeClr>
                </a:gs>
              </a:gsLst>
              <a:lin ang="5400000" scaled="0"/>
            </a:gradFill>
            <a:ln w="9525" cap="flat" cmpd="sng" algn="ctr">
              <a:solidFill>
                <a:schemeClr val="accent3">
                  <a:shade val="95000"/>
                </a:schemeClr>
              </a:solidFill>
              <a:round/>
            </a:ln>
            <a:effectLst/>
          </c:spPr>
          <c:invertIfNegative val="0"/>
          <c:cat>
            <c:strRef>
              <c:f>Summary!$C$24:$H$24</c:f>
              <c:strCache>
                <c:ptCount val="6"/>
                <c:pt idx="0">
                  <c:v>PGE</c:v>
                </c:pt>
                <c:pt idx="1">
                  <c:v>PAC</c:v>
                </c:pt>
                <c:pt idx="2">
                  <c:v>AVA</c:v>
                </c:pt>
                <c:pt idx="3">
                  <c:v>IPC</c:v>
                </c:pt>
                <c:pt idx="4">
                  <c:v>CNG</c:v>
                </c:pt>
                <c:pt idx="5">
                  <c:v>NWN</c:v>
                </c:pt>
              </c:strCache>
            </c:strRef>
          </c:cat>
          <c:val>
            <c:numRef>
              <c:f>Summary!$C$27:$H$27</c:f>
              <c:numCache>
                <c:formatCode>_("$"* #,##0_);_("$"* \(#,##0\);_("$"* "-"??_);_(@_)</c:formatCode>
                <c:ptCount val="6"/>
                <c:pt idx="0">
                  <c:v>4143157</c:v>
                </c:pt>
                <c:pt idx="2">
                  <c:v>0</c:v>
                </c:pt>
                <c:pt idx="3">
                  <c:v>98124.35</c:v>
                </c:pt>
                <c:pt idx="4">
                  <c:v>0</c:v>
                </c:pt>
                <c:pt idx="5">
                  <c:v>59791.38</c:v>
                </c:pt>
              </c:numCache>
            </c:numRef>
          </c:val>
          <c:extLst>
            <c:ext xmlns:c16="http://schemas.microsoft.com/office/drawing/2014/chart" uri="{C3380CC4-5D6E-409C-BE32-E72D297353CC}">
              <c16:uniqueId val="{00000002-0F01-400B-99C9-79207D79B760}"/>
            </c:ext>
          </c:extLst>
        </c:ser>
        <c:ser>
          <c:idx val="3"/>
          <c:order val="3"/>
          <c:tx>
            <c:strRef>
              <c:f>Summary!$B$28</c:f>
              <c:strCache>
                <c:ptCount val="1"/>
                <c:pt idx="0">
                  <c:v>Extended Match </c:v>
                </c:pt>
              </c:strCache>
            </c:strRef>
          </c:tx>
          <c:spPr>
            <a:gradFill rotWithShape="1">
              <a:gsLst>
                <a:gs pos="0">
                  <a:schemeClr val="accent4">
                    <a:lumMod val="110000"/>
                    <a:satMod val="105000"/>
                    <a:tint val="67000"/>
                  </a:schemeClr>
                </a:gs>
                <a:gs pos="50000">
                  <a:schemeClr val="accent4">
                    <a:lumMod val="105000"/>
                    <a:satMod val="103000"/>
                    <a:tint val="73000"/>
                  </a:schemeClr>
                </a:gs>
                <a:gs pos="100000">
                  <a:schemeClr val="accent4">
                    <a:lumMod val="105000"/>
                    <a:satMod val="109000"/>
                    <a:tint val="81000"/>
                  </a:schemeClr>
                </a:gs>
              </a:gsLst>
              <a:lin ang="5400000" scaled="0"/>
            </a:gradFill>
            <a:ln w="9525" cap="flat" cmpd="sng" algn="ctr">
              <a:solidFill>
                <a:schemeClr val="accent4">
                  <a:shade val="95000"/>
                </a:schemeClr>
              </a:solidFill>
              <a:round/>
            </a:ln>
            <a:effectLst/>
          </c:spPr>
          <c:invertIfNegative val="0"/>
          <c:cat>
            <c:strRef>
              <c:f>Summary!$C$24:$H$24</c:f>
              <c:strCache>
                <c:ptCount val="6"/>
                <c:pt idx="0">
                  <c:v>PGE</c:v>
                </c:pt>
                <c:pt idx="1">
                  <c:v>PAC</c:v>
                </c:pt>
                <c:pt idx="2">
                  <c:v>AVA</c:v>
                </c:pt>
                <c:pt idx="3">
                  <c:v>IPC</c:v>
                </c:pt>
                <c:pt idx="4">
                  <c:v>CNG</c:v>
                </c:pt>
                <c:pt idx="5">
                  <c:v>NWN</c:v>
                </c:pt>
              </c:strCache>
            </c:strRef>
          </c:cat>
          <c:val>
            <c:numRef>
              <c:f>Summary!$C$28:$H$28</c:f>
              <c:numCache>
                <c:formatCode>_("$"* #,##0_);_("$"* \(#,##0\);_("$"* "-"??_);_(@_)</c:formatCode>
                <c:ptCount val="6"/>
                <c:pt idx="0">
                  <c:v>2289436</c:v>
                </c:pt>
                <c:pt idx="1">
                  <c:v>770412</c:v>
                </c:pt>
                <c:pt idx="2">
                  <c:v>0</c:v>
                </c:pt>
                <c:pt idx="3">
                  <c:v>3465.23</c:v>
                </c:pt>
                <c:pt idx="4">
                  <c:v>0</c:v>
                </c:pt>
                <c:pt idx="5">
                  <c:v>1783</c:v>
                </c:pt>
              </c:numCache>
            </c:numRef>
          </c:val>
          <c:extLst>
            <c:ext xmlns:c16="http://schemas.microsoft.com/office/drawing/2014/chart" uri="{C3380CC4-5D6E-409C-BE32-E72D297353CC}">
              <c16:uniqueId val="{00000003-0F01-400B-99C9-79207D79B760}"/>
            </c:ext>
          </c:extLst>
        </c:ser>
        <c:dLbls>
          <c:showLegendKey val="0"/>
          <c:showVal val="0"/>
          <c:showCatName val="0"/>
          <c:showSerName val="0"/>
          <c:showPercent val="0"/>
          <c:showBubbleSize val="0"/>
        </c:dLbls>
        <c:gapWidth val="150"/>
        <c:overlap val="100"/>
        <c:axId val="1115302960"/>
        <c:axId val="1115298800"/>
      </c:barChart>
      <c:catAx>
        <c:axId val="11153029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n-US"/>
          </a:p>
        </c:txPr>
        <c:crossAx val="1115298800"/>
        <c:crosses val="autoZero"/>
        <c:auto val="1"/>
        <c:lblAlgn val="ctr"/>
        <c:lblOffset val="100"/>
        <c:noMultiLvlLbl val="0"/>
      </c:catAx>
      <c:valAx>
        <c:axId val="1115298800"/>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n-US"/>
          </a:p>
        </c:txPr>
        <c:crossAx val="1115302960"/>
        <c:crosses val="autoZero"/>
        <c:crossBetween val="between"/>
        <c:dispUnits>
          <c:builtInUnit val="thousands"/>
          <c:dispUnitsLbl>
            <c:spPr>
              <a:noFill/>
              <a:ln>
                <a:noFill/>
              </a:ln>
              <a:effectLst/>
            </c:spPr>
            <c:txPr>
              <a:bodyPr rot="-5400000" spcFirstLastPara="1" vertOverflow="ellipsis" vert="horz" wrap="square" anchor="ctr" anchorCtr="1"/>
              <a:lstStyle/>
              <a:p>
                <a:pPr>
                  <a:defRPr sz="900" b="0" i="0" u="none" strike="noStrike" kern="1200" cap="all" baseline="0">
                    <a:solidFill>
                      <a:schemeClr val="tx1">
                        <a:lumMod val="50000"/>
                        <a:lumOff val="50000"/>
                      </a:schemeClr>
                    </a:solidFill>
                    <a:latin typeface="+mn-lt"/>
                    <a:ea typeface="+mn-ea"/>
                    <a:cs typeface="+mn-cs"/>
                  </a:defRPr>
                </a:pPr>
                <a:endParaRPr lang="en-US"/>
              </a:p>
            </c:txPr>
          </c:dispUnitsLbl>
        </c:dispUnits>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52">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2.xml><?xml version="1.0" encoding="utf-8"?>
<cs:chartStyle xmlns:cs="http://schemas.microsoft.com/office/drawing/2012/chartStyle" xmlns:a="http://schemas.openxmlformats.org/drawingml/2006/main" id="301">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13</xdr:col>
      <xdr:colOff>230841</xdr:colOff>
      <xdr:row>1</xdr:row>
      <xdr:rowOff>114859</xdr:rowOff>
    </xdr:from>
    <xdr:to>
      <xdr:col>30</xdr:col>
      <xdr:colOff>398930</xdr:colOff>
      <xdr:row>39</xdr:row>
      <xdr:rowOff>29135</xdr:rowOff>
    </xdr:to>
    <xdr:graphicFrame macro="">
      <xdr:nvGraphicFramePr>
        <xdr:cNvPr id="2" name="Chart 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819898</xdr:colOff>
      <xdr:row>40</xdr:row>
      <xdr:rowOff>107577</xdr:rowOff>
    </xdr:from>
    <xdr:to>
      <xdr:col>24</xdr:col>
      <xdr:colOff>422836</xdr:colOff>
      <xdr:row>74</xdr:row>
      <xdr:rowOff>148291</xdr:rowOff>
    </xdr:to>
    <xdr:graphicFrame macro="">
      <xdr:nvGraphicFramePr>
        <xdr:cNvPr id="3" name="Chart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60"/>
  <sheetViews>
    <sheetView tabSelected="1" zoomScale="85" zoomScaleNormal="85" workbookViewId="0"/>
  </sheetViews>
  <sheetFormatPr defaultRowHeight="14.6" x14ac:dyDescent="0.4"/>
  <cols>
    <col min="2" max="2" width="24.53515625" customWidth="1"/>
    <col min="3" max="4" width="14.69140625" customWidth="1"/>
    <col min="5" max="5" width="12.15234375" customWidth="1"/>
    <col min="6" max="6" width="12.921875" bestFit="1" customWidth="1"/>
    <col min="7" max="7" width="12.15234375" customWidth="1"/>
    <col min="8" max="8" width="13.69140625" bestFit="1" customWidth="1"/>
    <col min="9" max="9" width="12.69140625" bestFit="1" customWidth="1"/>
  </cols>
  <sheetData>
    <row r="1" spans="1:8" x14ac:dyDescent="0.4">
      <c r="A1" t="s">
        <v>219</v>
      </c>
    </row>
    <row r="2" spans="1:8" x14ac:dyDescent="0.4">
      <c r="B2" s="310" t="s">
        <v>32</v>
      </c>
      <c r="C2" s="311"/>
      <c r="D2" s="311"/>
      <c r="E2" s="311"/>
      <c r="F2" s="311"/>
      <c r="G2" s="311"/>
      <c r="H2" s="312"/>
    </row>
    <row r="3" spans="1:8" s="14" customFormat="1" x14ac:dyDescent="0.4">
      <c r="B3" s="19"/>
      <c r="C3" s="190" t="s">
        <v>26</v>
      </c>
      <c r="D3" s="190" t="s">
        <v>27</v>
      </c>
      <c r="E3" s="190" t="s">
        <v>28</v>
      </c>
      <c r="F3" s="190" t="s">
        <v>29</v>
      </c>
      <c r="G3" s="190" t="s">
        <v>30</v>
      </c>
      <c r="H3" s="190" t="s">
        <v>31</v>
      </c>
    </row>
    <row r="4" spans="1:8" x14ac:dyDescent="0.4">
      <c r="B4" s="120" t="s">
        <v>33</v>
      </c>
      <c r="C4" s="91">
        <v>23694</v>
      </c>
      <c r="D4" s="18">
        <v>0</v>
      </c>
      <c r="E4" s="91">
        <v>0</v>
      </c>
      <c r="F4" s="91">
        <v>0</v>
      </c>
      <c r="G4" s="91">
        <v>0</v>
      </c>
      <c r="H4" s="91">
        <v>0</v>
      </c>
    </row>
    <row r="5" spans="1:8" x14ac:dyDescent="0.4">
      <c r="B5" s="120" t="s">
        <v>34</v>
      </c>
      <c r="C5" s="91">
        <v>1325039</v>
      </c>
      <c r="D5" s="18">
        <v>0</v>
      </c>
      <c r="E5" s="91">
        <v>0</v>
      </c>
      <c r="F5" s="91">
        <v>18127.509999999998</v>
      </c>
      <c r="G5" s="91">
        <v>0</v>
      </c>
      <c r="H5" s="91">
        <v>0</v>
      </c>
    </row>
    <row r="6" spans="1:8" x14ac:dyDescent="0.4">
      <c r="B6" s="120" t="s">
        <v>35</v>
      </c>
      <c r="C6" s="91">
        <v>2404292</v>
      </c>
      <c r="D6" s="91">
        <v>2869785</v>
      </c>
      <c r="E6" s="91">
        <v>491040.31</v>
      </c>
      <c r="F6" s="91">
        <v>73526.67</v>
      </c>
      <c r="G6" s="91">
        <v>169236.32500000001</v>
      </c>
      <c r="H6" s="91">
        <v>0</v>
      </c>
    </row>
    <row r="7" spans="1:8" x14ac:dyDescent="0.4">
      <c r="B7" s="120" t="s">
        <v>3</v>
      </c>
      <c r="C7" s="54">
        <v>1696713</v>
      </c>
      <c r="D7" s="91">
        <v>1333936</v>
      </c>
      <c r="E7" s="91">
        <v>150135.75</v>
      </c>
      <c r="F7" s="91">
        <v>48243.31</v>
      </c>
      <c r="G7" s="91">
        <v>87175.97</v>
      </c>
      <c r="H7" s="91">
        <v>274892.24</v>
      </c>
    </row>
    <row r="8" spans="1:8" x14ac:dyDescent="0.4">
      <c r="B8" s="120" t="s">
        <v>179</v>
      </c>
      <c r="C8" s="54">
        <f>PGE!G29</f>
        <v>1519569</v>
      </c>
      <c r="D8" s="91">
        <v>761778</v>
      </c>
      <c r="E8" s="91">
        <f>AVA!E7</f>
        <v>41811.14</v>
      </c>
      <c r="F8" s="91">
        <f>IPC!J34</f>
        <v>45732.830000000009</v>
      </c>
      <c r="G8" s="91">
        <f>CNG!H4</f>
        <v>90243.71</v>
      </c>
      <c r="H8" s="91">
        <f>NWN!E5</f>
        <v>175066.5</v>
      </c>
    </row>
    <row r="9" spans="1:8" x14ac:dyDescent="0.4">
      <c r="B9" s="118" t="s">
        <v>217</v>
      </c>
      <c r="C9" s="119">
        <f>PGE!H29</f>
        <v>6971003</v>
      </c>
      <c r="D9" s="119">
        <f t="shared" ref="D9" si="0">SUM(D4:D8)</f>
        <v>4965499</v>
      </c>
      <c r="E9" s="119">
        <f>SUM(E4:E8)</f>
        <v>682987.20000000007</v>
      </c>
      <c r="F9" s="119">
        <f>IPC!K34</f>
        <v>183414.31999999998</v>
      </c>
      <c r="G9" s="119">
        <f>SUM(G4:G8)</f>
        <v>346656.005</v>
      </c>
      <c r="H9" s="119">
        <f>SUM(H4:H8)</f>
        <v>449958.74</v>
      </c>
    </row>
    <row r="10" spans="1:8" x14ac:dyDescent="0.4">
      <c r="B10" s="20" t="s">
        <v>141</v>
      </c>
      <c r="C10" s="55">
        <f>PGE!H38</f>
        <v>7497487</v>
      </c>
      <c r="D10" s="55">
        <f>PAC!D4</f>
        <v>6228006</v>
      </c>
      <c r="E10" s="55">
        <v>0</v>
      </c>
      <c r="F10" s="55">
        <f>IPC!K47</f>
        <v>50577.520000000004</v>
      </c>
      <c r="G10" s="121">
        <v>0</v>
      </c>
      <c r="H10" s="55">
        <v>228283.88</v>
      </c>
    </row>
    <row r="11" spans="1:8" x14ac:dyDescent="0.4">
      <c r="B11" s="21" t="s">
        <v>36</v>
      </c>
      <c r="C11" s="113">
        <v>17557000</v>
      </c>
      <c r="D11" s="113">
        <v>12681000</v>
      </c>
      <c r="E11" s="113">
        <v>889890</v>
      </c>
      <c r="F11" s="113">
        <v>519908</v>
      </c>
      <c r="G11" s="113">
        <v>707517</v>
      </c>
      <c r="H11" s="113">
        <v>6167000</v>
      </c>
    </row>
    <row r="12" spans="1:8" x14ac:dyDescent="0.4">
      <c r="B12" s="22" t="s">
        <v>37</v>
      </c>
      <c r="C12" s="114">
        <f>C11-SUM(C9,C10)</f>
        <v>3088510</v>
      </c>
      <c r="D12" s="114">
        <f t="shared" ref="D12:H12" si="1">D11-SUM(D9,D10)</f>
        <v>1487495</v>
      </c>
      <c r="E12" s="114">
        <f t="shared" si="1"/>
        <v>206902.79999999993</v>
      </c>
      <c r="F12" s="114">
        <f t="shared" si="1"/>
        <v>285916.16000000003</v>
      </c>
      <c r="G12" s="114">
        <f>G11-SUM(G9,G10)</f>
        <v>360860.995</v>
      </c>
      <c r="H12" s="114">
        <f t="shared" si="1"/>
        <v>5488757.3799999999</v>
      </c>
    </row>
    <row r="13" spans="1:8" s="122" customFormat="1" x14ac:dyDescent="0.4">
      <c r="B13" s="187" t="s">
        <v>142</v>
      </c>
      <c r="C13" s="188">
        <f>C12/C11</f>
        <v>0.17591331093011334</v>
      </c>
      <c r="D13" s="188">
        <f t="shared" ref="D13:H13" si="2">D12/D11</f>
        <v>0.11730108035643877</v>
      </c>
      <c r="E13" s="188">
        <f t="shared" si="2"/>
        <v>0.23250379260358014</v>
      </c>
      <c r="F13" s="188">
        <f t="shared" si="2"/>
        <v>0.54993606561160824</v>
      </c>
      <c r="G13" s="188">
        <f t="shared" si="2"/>
        <v>0.51003862098013197</v>
      </c>
      <c r="H13" s="188">
        <f t="shared" si="2"/>
        <v>0.89002065509972428</v>
      </c>
    </row>
    <row r="14" spans="1:8" x14ac:dyDescent="0.4">
      <c r="B14" s="189" t="s">
        <v>218</v>
      </c>
    </row>
    <row r="16" spans="1:8" x14ac:dyDescent="0.4">
      <c r="B16" s="310" t="s">
        <v>143</v>
      </c>
      <c r="C16" s="311"/>
      <c r="D16" s="311"/>
      <c r="E16" s="311"/>
      <c r="F16" s="311"/>
      <c r="G16" s="311"/>
      <c r="H16" s="312"/>
    </row>
    <row r="17" spans="2:9" s="14" customFormat="1" x14ac:dyDescent="0.4">
      <c r="B17" s="19"/>
      <c r="C17" s="190" t="s">
        <v>26</v>
      </c>
      <c r="D17" s="190" t="s">
        <v>27</v>
      </c>
      <c r="E17" s="190" t="s">
        <v>28</v>
      </c>
      <c r="F17" s="190" t="s">
        <v>29</v>
      </c>
      <c r="G17" s="190" t="s">
        <v>30</v>
      </c>
      <c r="H17" s="190" t="s">
        <v>31</v>
      </c>
    </row>
    <row r="18" spans="2:9" x14ac:dyDescent="0.4">
      <c r="B18" s="118" t="s">
        <v>162</v>
      </c>
      <c r="C18" s="124">
        <f>PGE!H18</f>
        <v>33101</v>
      </c>
      <c r="D18" s="124">
        <f>PAC!G4</f>
        <v>12928</v>
      </c>
      <c r="E18" s="124">
        <f>AVA!J24</f>
        <v>1602</v>
      </c>
      <c r="F18" s="124">
        <f>SUM(IPC!X22,IPC!AF22,IPC!AN22,IPC!O22)</f>
        <v>560</v>
      </c>
      <c r="G18" s="124">
        <f>CNG!C5</f>
        <v>1187</v>
      </c>
      <c r="H18" s="124">
        <f>NWN!E19</f>
        <v>2484</v>
      </c>
    </row>
    <row r="19" spans="2:9" x14ac:dyDescent="0.4">
      <c r="B19" s="20" t="s">
        <v>188</v>
      </c>
      <c r="C19" s="125">
        <v>802416</v>
      </c>
      <c r="D19" s="125">
        <v>539905</v>
      </c>
      <c r="E19" s="125">
        <v>94687</v>
      </c>
      <c r="F19" s="125">
        <v>13735</v>
      </c>
      <c r="G19" s="126">
        <v>79796</v>
      </c>
      <c r="H19" s="125">
        <v>623549</v>
      </c>
    </row>
    <row r="20" spans="2:9" x14ac:dyDescent="0.4">
      <c r="B20" s="21" t="s">
        <v>144</v>
      </c>
      <c r="C20" s="216">
        <f>C18/C19</f>
        <v>4.1251669956730672E-2</v>
      </c>
      <c r="D20" s="216">
        <f t="shared" ref="D20:H20" si="3">D18/D19</f>
        <v>2.3944953278817571E-2</v>
      </c>
      <c r="E20" s="216">
        <f t="shared" si="3"/>
        <v>1.6918901221920645E-2</v>
      </c>
      <c r="F20" s="216">
        <f t="shared" si="3"/>
        <v>4.0771751001092101E-2</v>
      </c>
      <c r="G20" s="216">
        <f t="shared" si="3"/>
        <v>1.4875432352498871E-2</v>
      </c>
      <c r="H20" s="216">
        <f t="shared" si="3"/>
        <v>3.9836484382141579E-3</v>
      </c>
    </row>
    <row r="21" spans="2:9" x14ac:dyDescent="0.4">
      <c r="B21" s="189" t="s">
        <v>189</v>
      </c>
    </row>
    <row r="23" spans="2:9" x14ac:dyDescent="0.4">
      <c r="B23" s="309" t="s">
        <v>172</v>
      </c>
      <c r="C23" s="309"/>
      <c r="D23" s="309"/>
      <c r="E23" s="309"/>
      <c r="F23" s="309"/>
      <c r="G23" s="309"/>
      <c r="H23" s="309"/>
      <c r="I23" s="309"/>
    </row>
    <row r="24" spans="2:9" s="14" customFormat="1" x14ac:dyDescent="0.4">
      <c r="B24" s="19"/>
      <c r="C24" s="190" t="s">
        <v>26</v>
      </c>
      <c r="D24" s="190" t="s">
        <v>27</v>
      </c>
      <c r="E24" s="190" t="s">
        <v>28</v>
      </c>
      <c r="F24" s="190" t="s">
        <v>29</v>
      </c>
      <c r="G24" s="190" t="s">
        <v>30</v>
      </c>
      <c r="H24" s="190" t="s">
        <v>31</v>
      </c>
      <c r="I24" s="296" t="s">
        <v>4</v>
      </c>
    </row>
    <row r="25" spans="2:9" x14ac:dyDescent="0.4">
      <c r="B25" s="19" t="s">
        <v>163</v>
      </c>
      <c r="C25" s="91">
        <v>0</v>
      </c>
      <c r="D25" s="91">
        <v>0</v>
      </c>
      <c r="E25" s="91">
        <f>AVA!B24</f>
        <v>215208.44</v>
      </c>
      <c r="F25" s="91">
        <v>0</v>
      </c>
      <c r="G25" s="91">
        <f>CNG!E5</f>
        <v>88841.7</v>
      </c>
      <c r="H25" s="91">
        <v>0</v>
      </c>
      <c r="I25" s="298">
        <f>SUM(C25:H25)</f>
        <v>304050.14</v>
      </c>
    </row>
    <row r="26" spans="2:9" x14ac:dyDescent="0.4">
      <c r="B26" s="19" t="s">
        <v>164</v>
      </c>
      <c r="C26" s="91">
        <f>PGE!H28</f>
        <v>538410</v>
      </c>
      <c r="D26" s="91">
        <f>PAC!C3</f>
        <v>4195087</v>
      </c>
      <c r="E26" s="91">
        <f>AVA!E24</f>
        <v>467778.76</v>
      </c>
      <c r="F26" s="91">
        <f>IPC!T28</f>
        <v>35638.370000000003</v>
      </c>
      <c r="G26" s="91">
        <f>CNG!H5</f>
        <v>257814.31</v>
      </c>
      <c r="H26" s="91">
        <f>NWN!B15</f>
        <v>388384.36</v>
      </c>
      <c r="I26" s="298">
        <f t="shared" ref="I26:I28" si="4">SUM(C26:H26)</f>
        <v>5883112.7999999998</v>
      </c>
    </row>
    <row r="27" spans="2:9" x14ac:dyDescent="0.4">
      <c r="B27" s="19" t="s">
        <v>165</v>
      </c>
      <c r="C27" s="91">
        <f>SUM(PGE!H25:H26)</f>
        <v>4143157</v>
      </c>
      <c r="D27" s="91"/>
      <c r="E27" s="91">
        <v>0</v>
      </c>
      <c r="F27" s="91">
        <f>SUM(IPC!T29:T32)</f>
        <v>98124.35</v>
      </c>
      <c r="G27" s="91">
        <v>0</v>
      </c>
      <c r="H27" s="91">
        <f>NWN!C15</f>
        <v>59791.38</v>
      </c>
      <c r="I27" s="298">
        <f t="shared" si="4"/>
        <v>4301072.7299999995</v>
      </c>
    </row>
    <row r="28" spans="2:9" x14ac:dyDescent="0.4">
      <c r="B28" s="19" t="s">
        <v>166</v>
      </c>
      <c r="C28" s="91">
        <f>PGE!H27</f>
        <v>2289436</v>
      </c>
      <c r="D28" s="91">
        <f>PAC!C2</f>
        <v>770412</v>
      </c>
      <c r="E28" s="91">
        <v>0</v>
      </c>
      <c r="F28" s="91">
        <f>SUM(IPC!T33)</f>
        <v>3465.23</v>
      </c>
      <c r="G28" s="91">
        <v>0</v>
      </c>
      <c r="H28" s="91">
        <f>NWN!D15</f>
        <v>1783</v>
      </c>
      <c r="I28" s="298">
        <f t="shared" si="4"/>
        <v>3065096.23</v>
      </c>
    </row>
    <row r="29" spans="2:9" x14ac:dyDescent="0.4">
      <c r="B29" s="189" t="s">
        <v>169</v>
      </c>
    </row>
    <row r="30" spans="2:9" x14ac:dyDescent="0.4">
      <c r="B30" s="189" t="s">
        <v>168</v>
      </c>
    </row>
    <row r="31" spans="2:9" x14ac:dyDescent="0.4">
      <c r="B31" s="189" t="s">
        <v>178</v>
      </c>
    </row>
    <row r="32" spans="2:9" x14ac:dyDescent="0.4">
      <c r="B32" s="189" t="s">
        <v>167</v>
      </c>
    </row>
    <row r="33" spans="2:9" x14ac:dyDescent="0.4">
      <c r="B33" s="189"/>
    </row>
    <row r="34" spans="2:9" x14ac:dyDescent="0.4">
      <c r="B34" s="309" t="s">
        <v>173</v>
      </c>
      <c r="C34" s="309"/>
      <c r="D34" s="309"/>
      <c r="E34" s="309"/>
      <c r="F34" s="309"/>
      <c r="G34" s="309"/>
      <c r="H34" s="309"/>
      <c r="I34" s="309"/>
    </row>
    <row r="35" spans="2:9" s="14" customFormat="1" x14ac:dyDescent="0.4">
      <c r="B35" s="19"/>
      <c r="C35" s="190" t="s">
        <v>26</v>
      </c>
      <c r="D35" s="190" t="s">
        <v>27</v>
      </c>
      <c r="E35" s="190" t="s">
        <v>28</v>
      </c>
      <c r="F35" s="190" t="s">
        <v>29</v>
      </c>
      <c r="G35" s="190" t="s">
        <v>30</v>
      </c>
      <c r="H35" s="190" t="s">
        <v>31</v>
      </c>
      <c r="I35" s="296" t="s">
        <v>4</v>
      </c>
    </row>
    <row r="36" spans="2:9" x14ac:dyDescent="0.4">
      <c r="B36" s="19" t="s">
        <v>163</v>
      </c>
      <c r="C36" s="123">
        <v>0</v>
      </c>
      <c r="D36" s="123">
        <v>0</v>
      </c>
      <c r="E36" s="123">
        <f>AVA!C54</f>
        <v>654</v>
      </c>
      <c r="F36" s="123">
        <v>0</v>
      </c>
      <c r="G36" s="123">
        <f>CNG!F35</f>
        <v>276</v>
      </c>
      <c r="H36" s="123">
        <v>0</v>
      </c>
      <c r="I36" s="297">
        <f>SUM(C36:H36)</f>
        <v>930</v>
      </c>
    </row>
    <row r="37" spans="2:9" x14ac:dyDescent="0.4">
      <c r="B37" s="19" t="s">
        <v>164</v>
      </c>
      <c r="C37" s="123">
        <f>PGE!G17</f>
        <v>327</v>
      </c>
      <c r="D37" s="123">
        <f>PAC!G3</f>
        <v>10681</v>
      </c>
      <c r="E37" s="123">
        <f>AVA!F54</f>
        <v>854</v>
      </c>
      <c r="F37" s="123">
        <f>IPC!B11</f>
        <v>247</v>
      </c>
      <c r="G37" s="123">
        <f>CNG!I5</f>
        <v>911</v>
      </c>
      <c r="H37" s="123">
        <f>NWN!B19</f>
        <v>1854</v>
      </c>
      <c r="I37" s="297">
        <f>SUM(C37:H37)</f>
        <v>14874</v>
      </c>
    </row>
    <row r="38" spans="2:9" x14ac:dyDescent="0.4">
      <c r="B38" s="19" t="s">
        <v>165</v>
      </c>
      <c r="C38" s="123">
        <f>SUM(PGE!G14:G15)</f>
        <v>4383</v>
      </c>
      <c r="D38" s="123">
        <v>0</v>
      </c>
      <c r="E38" s="123">
        <v>0</v>
      </c>
      <c r="F38" s="123">
        <f>SUM(IPC!C11:E11)</f>
        <v>257</v>
      </c>
      <c r="G38" s="123">
        <v>0</v>
      </c>
      <c r="H38" s="123">
        <f>NWN!C19</f>
        <v>413</v>
      </c>
      <c r="I38" s="297">
        <f t="shared" ref="I38:I39" si="5">SUM(C38:H38)</f>
        <v>5053</v>
      </c>
    </row>
    <row r="39" spans="2:9" x14ac:dyDescent="0.4">
      <c r="B39" s="19" t="s">
        <v>166</v>
      </c>
      <c r="C39" s="123">
        <f>PGE!G16</f>
        <v>3982</v>
      </c>
      <c r="D39" s="123">
        <f>PAC!G2</f>
        <v>2247</v>
      </c>
      <c r="E39" s="123">
        <v>0</v>
      </c>
      <c r="F39" s="123">
        <f>SUM(IPC!F11)</f>
        <v>56</v>
      </c>
      <c r="G39" s="123">
        <v>0</v>
      </c>
      <c r="H39" s="123">
        <f>NWN!D19</f>
        <v>217</v>
      </c>
      <c r="I39" s="297">
        <f t="shared" si="5"/>
        <v>6502</v>
      </c>
    </row>
    <row r="40" spans="2:9" x14ac:dyDescent="0.4">
      <c r="B40" s="189" t="s">
        <v>169</v>
      </c>
    </row>
    <row r="41" spans="2:9" x14ac:dyDescent="0.4">
      <c r="B41" s="189" t="s">
        <v>168</v>
      </c>
    </row>
    <row r="42" spans="2:9" x14ac:dyDescent="0.4">
      <c r="B42" s="189" t="s">
        <v>178</v>
      </c>
    </row>
    <row r="43" spans="2:9" x14ac:dyDescent="0.4">
      <c r="B43" s="189" t="s">
        <v>167</v>
      </c>
    </row>
    <row r="44" spans="2:9" x14ac:dyDescent="0.4">
      <c r="B44" s="189"/>
    </row>
    <row r="45" spans="2:9" x14ac:dyDescent="0.4">
      <c r="B45" s="16"/>
      <c r="C45" s="190" t="s">
        <v>175</v>
      </c>
      <c r="D45" s="190" t="s">
        <v>174</v>
      </c>
    </row>
    <row r="46" spans="2:9" x14ac:dyDescent="0.4">
      <c r="B46" s="19" t="s">
        <v>170</v>
      </c>
      <c r="C46" s="191">
        <f>SUM(I25:I26)</f>
        <v>6187162.9399999995</v>
      </c>
      <c r="D46" s="192">
        <f>SUM(I36:I37)</f>
        <v>15804</v>
      </c>
    </row>
    <row r="47" spans="2:9" x14ac:dyDescent="0.4">
      <c r="B47" s="19" t="s">
        <v>171</v>
      </c>
      <c r="C47" s="191">
        <f>SUM(I27:I28)</f>
        <v>7366168.959999999</v>
      </c>
      <c r="D47" s="192">
        <f>SUM(I38:I39)</f>
        <v>11555</v>
      </c>
    </row>
    <row r="48" spans="2:9" ht="10.5" customHeight="1" x14ac:dyDescent="0.4"/>
    <row r="49" spans="2:7" s="89" customFormat="1" ht="11.15" customHeight="1" x14ac:dyDescent="0.4">
      <c r="B49"/>
      <c r="C49"/>
      <c r="D49"/>
    </row>
    <row r="50" spans="2:7" s="89" customFormat="1" ht="13.5" customHeight="1" x14ac:dyDescent="0.4">
      <c r="B50" s="14" t="s">
        <v>197</v>
      </c>
      <c r="C50"/>
      <c r="D50"/>
    </row>
    <row r="51" spans="2:7" x14ac:dyDescent="0.4">
      <c r="B51" s="118" t="s">
        <v>176</v>
      </c>
      <c r="C51" s="119">
        <v>89019849.269999996</v>
      </c>
    </row>
    <row r="52" spans="2:7" x14ac:dyDescent="0.4">
      <c r="B52" s="20" t="s">
        <v>177</v>
      </c>
      <c r="C52" s="125">
        <v>270136</v>
      </c>
    </row>
    <row r="53" spans="2:7" x14ac:dyDescent="0.4">
      <c r="B53" s="289"/>
      <c r="C53" s="290"/>
    </row>
    <row r="54" spans="2:7" x14ac:dyDescent="0.4">
      <c r="B54" s="291"/>
      <c r="C54" s="292" t="s">
        <v>212</v>
      </c>
      <c r="D54" s="292" t="s">
        <v>213</v>
      </c>
      <c r="E54" s="292" t="s">
        <v>214</v>
      </c>
      <c r="F54" s="293" t="s">
        <v>216</v>
      </c>
      <c r="G54" s="292" t="s">
        <v>215</v>
      </c>
    </row>
    <row r="55" spans="2:7" x14ac:dyDescent="0.4">
      <c r="B55" s="287" t="s">
        <v>26</v>
      </c>
      <c r="C55" s="286">
        <v>3508491.9400000018</v>
      </c>
      <c r="D55" s="286">
        <v>2829084.5899999989</v>
      </c>
      <c r="E55" s="286">
        <v>29274822.670000006</v>
      </c>
      <c r="F55" s="294">
        <f>SUM(C55:E55)</f>
        <v>35612399.200000003</v>
      </c>
      <c r="G55" s="288">
        <v>80388</v>
      </c>
    </row>
    <row r="56" spans="2:7" x14ac:dyDescent="0.4">
      <c r="B56" s="287" t="s">
        <v>27</v>
      </c>
      <c r="C56" s="285">
        <v>2094811</v>
      </c>
      <c r="D56" s="285">
        <v>3240124</v>
      </c>
      <c r="E56" s="285">
        <v>30055292</v>
      </c>
      <c r="F56" s="295">
        <f t="shared" ref="F56" si="6">SUM(C56:E56)</f>
        <v>35390227</v>
      </c>
      <c r="G56" s="288">
        <v>85098</v>
      </c>
    </row>
    <row r="57" spans="2:7" x14ac:dyDescent="0.4">
      <c r="B57" s="287" t="s">
        <v>28</v>
      </c>
      <c r="C57" s="285">
        <v>130400.43999999999</v>
      </c>
      <c r="D57" s="285">
        <v>235120.28999999998</v>
      </c>
      <c r="E57" s="285">
        <v>1479881.4000000001</v>
      </c>
      <c r="F57" s="295">
        <f>SUM(C57:E57)</f>
        <v>1845402.1300000001</v>
      </c>
      <c r="G57" s="288">
        <v>9929</v>
      </c>
    </row>
    <row r="58" spans="2:7" x14ac:dyDescent="0.4">
      <c r="B58" s="287" t="s">
        <v>29</v>
      </c>
      <c r="C58" s="285">
        <v>24764.499999999993</v>
      </c>
      <c r="D58" s="285">
        <v>38646.889999999992</v>
      </c>
      <c r="E58" s="285">
        <v>486633.11000000045</v>
      </c>
      <c r="F58" s="295">
        <f t="shared" ref="F58" si="7">SUM(C58:E58)</f>
        <v>550044.50000000047</v>
      </c>
      <c r="G58" s="288">
        <v>1185</v>
      </c>
    </row>
    <row r="59" spans="2:7" x14ac:dyDescent="0.4">
      <c r="B59" s="287" t="s">
        <v>30</v>
      </c>
      <c r="C59" s="285">
        <v>69506.989999999962</v>
      </c>
      <c r="D59" s="285">
        <v>95608.01</v>
      </c>
      <c r="E59" s="285">
        <v>654576.9300000011</v>
      </c>
      <c r="F59" s="295">
        <f>SUM(C59:E59)</f>
        <v>819691.9300000011</v>
      </c>
      <c r="G59" s="288">
        <v>5583</v>
      </c>
    </row>
    <row r="60" spans="2:7" x14ac:dyDescent="0.4">
      <c r="B60" s="287" t="s">
        <v>31</v>
      </c>
      <c r="C60" s="285">
        <v>3115370.0099999993</v>
      </c>
      <c r="D60" s="285">
        <v>3173423.2199999965</v>
      </c>
      <c r="E60" s="285">
        <v>8513291.2799999993</v>
      </c>
      <c r="F60" s="295">
        <f t="shared" ref="F60" si="8">SUM(C60:E60)</f>
        <v>14802084.509999994</v>
      </c>
      <c r="G60" s="288">
        <v>87953</v>
      </c>
    </row>
  </sheetData>
  <mergeCells count="4">
    <mergeCell ref="B23:I23"/>
    <mergeCell ref="B16:H16"/>
    <mergeCell ref="B2:H2"/>
    <mergeCell ref="B34:I34"/>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51"/>
  <sheetViews>
    <sheetView zoomScaleNormal="100" zoomScaleSheetLayoutView="100" workbookViewId="0">
      <selection sqref="A1:G1"/>
    </sheetView>
  </sheetViews>
  <sheetFormatPr defaultRowHeight="14.6" x14ac:dyDescent="0.4"/>
  <cols>
    <col min="1" max="1" width="4.4609375" customWidth="1"/>
    <col min="2" max="2" width="41.53515625" customWidth="1"/>
    <col min="3" max="4" width="12.84375" customWidth="1"/>
    <col min="5" max="5" width="12.15234375" bestFit="1" customWidth="1"/>
    <col min="6" max="6" width="10.53515625" bestFit="1" customWidth="1"/>
    <col min="7" max="7" width="10.69140625" customWidth="1"/>
    <col min="8" max="8" width="11.15234375" bestFit="1" customWidth="1"/>
    <col min="9" max="9" width="10.3828125" bestFit="1" customWidth="1"/>
  </cols>
  <sheetData>
    <row r="1" spans="1:8" ht="50.15" customHeight="1" x14ac:dyDescent="0.4">
      <c r="A1" s="313" t="s">
        <v>198</v>
      </c>
      <c r="B1" s="313"/>
      <c r="C1" s="313"/>
      <c r="D1" s="313"/>
      <c r="E1" s="313"/>
      <c r="F1" s="313"/>
      <c r="G1" s="313"/>
    </row>
    <row r="2" spans="1:8" x14ac:dyDescent="0.4">
      <c r="A2" s="1"/>
    </row>
    <row r="3" spans="1:8" x14ac:dyDescent="0.4">
      <c r="A3" s="2" t="s">
        <v>0</v>
      </c>
      <c r="B3" s="3" t="s">
        <v>1</v>
      </c>
    </row>
    <row r="4" spans="1:8" x14ac:dyDescent="0.4">
      <c r="B4" s="4"/>
    </row>
    <row r="5" spans="1:8" x14ac:dyDescent="0.4">
      <c r="B5" s="5" t="s">
        <v>2</v>
      </c>
      <c r="C5" s="5" t="s">
        <v>33</v>
      </c>
      <c r="D5" s="5" t="s">
        <v>34</v>
      </c>
      <c r="E5" s="5" t="s">
        <v>35</v>
      </c>
      <c r="F5" s="5" t="s">
        <v>3</v>
      </c>
      <c r="G5" s="301" t="s">
        <v>179</v>
      </c>
      <c r="H5" s="301" t="s">
        <v>4</v>
      </c>
    </row>
    <row r="6" spans="1:8" x14ac:dyDescent="0.4">
      <c r="B6" s="6" t="s">
        <v>5</v>
      </c>
      <c r="C6" s="110">
        <v>77</v>
      </c>
      <c r="D6" s="115">
        <v>2474</v>
      </c>
      <c r="E6" s="115">
        <v>2633</v>
      </c>
      <c r="F6" s="302">
        <v>1602</v>
      </c>
      <c r="G6" s="7">
        <v>1562</v>
      </c>
      <c r="H6" s="7">
        <v>8690</v>
      </c>
    </row>
    <row r="7" spans="1:8" x14ac:dyDescent="0.4">
      <c r="B7" s="6" t="s">
        <v>6</v>
      </c>
      <c r="C7" s="110">
        <v>54</v>
      </c>
      <c r="D7" s="115">
        <v>7366</v>
      </c>
      <c r="E7" s="115">
        <v>1630</v>
      </c>
      <c r="F7" s="302">
        <v>1665</v>
      </c>
      <c r="G7" s="9">
        <v>718</v>
      </c>
      <c r="H7" s="7">
        <v>11433</v>
      </c>
    </row>
    <row r="8" spans="1:8" x14ac:dyDescent="0.4">
      <c r="B8" s="6" t="s">
        <v>7</v>
      </c>
      <c r="C8" s="110">
        <v>190</v>
      </c>
      <c r="D8" s="115">
        <v>2571</v>
      </c>
      <c r="E8" s="115">
        <v>2477</v>
      </c>
      <c r="F8" s="302">
        <v>1351</v>
      </c>
      <c r="G8" s="7">
        <v>1429</v>
      </c>
      <c r="H8" s="7">
        <v>7987</v>
      </c>
    </row>
    <row r="9" spans="1:8" x14ac:dyDescent="0.4">
      <c r="B9" s="5" t="s">
        <v>8</v>
      </c>
      <c r="C9" s="112">
        <f>SUM(C6:C8)</f>
        <v>321</v>
      </c>
      <c r="D9" s="112">
        <f>SUM(D6:D8)</f>
        <v>12411</v>
      </c>
      <c r="E9" s="112">
        <f>SUM(E6:E8)</f>
        <v>6740</v>
      </c>
      <c r="F9" s="308">
        <v>4618</v>
      </c>
      <c r="G9" s="7">
        <v>3709</v>
      </c>
      <c r="H9" s="7">
        <v>28110</v>
      </c>
    </row>
    <row r="10" spans="1:8" x14ac:dyDescent="0.4">
      <c r="B10" s="8"/>
    </row>
    <row r="11" spans="1:8" x14ac:dyDescent="0.4">
      <c r="B11" s="8" t="s">
        <v>9</v>
      </c>
    </row>
    <row r="12" spans="1:8" x14ac:dyDescent="0.4">
      <c r="B12" s="8"/>
    </row>
    <row r="13" spans="1:8" x14ac:dyDescent="0.4">
      <c r="B13" s="5" t="s">
        <v>2</v>
      </c>
      <c r="C13" s="5" t="s">
        <v>33</v>
      </c>
      <c r="D13" s="5" t="s">
        <v>34</v>
      </c>
      <c r="E13" s="5" t="s">
        <v>35</v>
      </c>
      <c r="F13" s="5" t="s">
        <v>3</v>
      </c>
      <c r="G13" s="301" t="s">
        <v>179</v>
      </c>
      <c r="H13" s="301" t="s">
        <v>4</v>
      </c>
    </row>
    <row r="14" spans="1:8" x14ac:dyDescent="0.4">
      <c r="B14" s="6" t="s">
        <v>5</v>
      </c>
      <c r="C14" s="110">
        <v>77</v>
      </c>
      <c r="D14" s="110">
        <v>2417</v>
      </c>
      <c r="E14" s="115">
        <v>2401</v>
      </c>
      <c r="F14" s="302">
        <v>1406</v>
      </c>
      <c r="G14" s="305">
        <v>1345</v>
      </c>
      <c r="H14" s="306">
        <v>7689</v>
      </c>
    </row>
    <row r="15" spans="1:8" x14ac:dyDescent="0.4">
      <c r="B15" s="6" t="s">
        <v>6</v>
      </c>
      <c r="C15" s="110">
        <v>0</v>
      </c>
      <c r="D15" s="110">
        <v>4</v>
      </c>
      <c r="E15" s="115">
        <v>3878</v>
      </c>
      <c r="F15" s="302">
        <v>3264</v>
      </c>
      <c r="G15" s="7">
        <v>3038</v>
      </c>
      <c r="H15" s="307">
        <v>11013</v>
      </c>
    </row>
    <row r="16" spans="1:8" x14ac:dyDescent="0.4">
      <c r="B16" s="6" t="s">
        <v>7</v>
      </c>
      <c r="C16" s="110">
        <v>0</v>
      </c>
      <c r="D16" s="110">
        <v>1529</v>
      </c>
      <c r="E16" s="115">
        <v>2673</v>
      </c>
      <c r="F16" s="302">
        <v>3709</v>
      </c>
      <c r="G16" s="7">
        <v>3982</v>
      </c>
      <c r="H16" s="307">
        <v>12467</v>
      </c>
    </row>
    <row r="17" spans="1:8" x14ac:dyDescent="0.4">
      <c r="B17" s="6" t="s">
        <v>10</v>
      </c>
      <c r="C17" s="110">
        <v>3</v>
      </c>
      <c r="D17" s="110">
        <v>573</v>
      </c>
      <c r="E17" s="110">
        <v>490</v>
      </c>
      <c r="F17" s="303">
        <v>501</v>
      </c>
      <c r="G17" s="9">
        <v>327</v>
      </c>
      <c r="H17" s="307">
        <v>1932</v>
      </c>
    </row>
    <row r="18" spans="1:8" x14ac:dyDescent="0.4">
      <c r="B18" s="5" t="s">
        <v>11</v>
      </c>
      <c r="C18" s="110">
        <f>SUM(C14:C17)</f>
        <v>80</v>
      </c>
      <c r="D18" s="110">
        <f t="shared" ref="D18:F18" si="0">SUM(D14:D17)</f>
        <v>4523</v>
      </c>
      <c r="E18" s="110">
        <f t="shared" si="0"/>
        <v>9442</v>
      </c>
      <c r="F18" s="304">
        <f t="shared" si="0"/>
        <v>8880</v>
      </c>
      <c r="G18" s="110">
        <f>SUM(G14:G17)</f>
        <v>8692</v>
      </c>
      <c r="H18" s="307">
        <v>33101</v>
      </c>
    </row>
    <row r="19" spans="1:8" x14ac:dyDescent="0.4">
      <c r="B19" s="10"/>
    </row>
    <row r="20" spans="1:8" ht="45.25" customHeight="1" x14ac:dyDescent="0.4">
      <c r="B20" s="314" t="s">
        <v>12</v>
      </c>
      <c r="C20" s="314"/>
      <c r="D20" s="314"/>
      <c r="E20" s="314"/>
      <c r="F20" s="314"/>
      <c r="G20" s="314"/>
      <c r="H20" s="314"/>
    </row>
    <row r="21" spans="1:8" ht="15" customHeight="1" x14ac:dyDescent="0.4">
      <c r="B21" s="11"/>
      <c r="C21" s="11"/>
      <c r="D21" s="11"/>
      <c r="E21" s="11"/>
      <c r="F21" s="11"/>
      <c r="G21" s="11"/>
    </row>
    <row r="22" spans="1:8" x14ac:dyDescent="0.4">
      <c r="A22" s="2" t="s">
        <v>13</v>
      </c>
      <c r="B22" s="3" t="s">
        <v>14</v>
      </c>
    </row>
    <row r="23" spans="1:8" x14ac:dyDescent="0.4">
      <c r="B23" s="4"/>
    </row>
    <row r="24" spans="1:8" x14ac:dyDescent="0.4">
      <c r="B24" s="5" t="s">
        <v>2</v>
      </c>
      <c r="C24" s="5" t="s">
        <v>33</v>
      </c>
      <c r="D24" s="5" t="s">
        <v>34</v>
      </c>
      <c r="E24" s="5" t="s">
        <v>35</v>
      </c>
      <c r="F24" s="5" t="s">
        <v>3</v>
      </c>
      <c r="G24" s="5" t="s">
        <v>179</v>
      </c>
      <c r="H24" s="5" t="s">
        <v>4</v>
      </c>
    </row>
    <row r="25" spans="1:8" x14ac:dyDescent="0.4">
      <c r="B25" s="6" t="s">
        <v>5</v>
      </c>
      <c r="C25" s="111">
        <v>23149</v>
      </c>
      <c r="D25" s="111">
        <v>824869</v>
      </c>
      <c r="E25" s="111">
        <v>925302</v>
      </c>
      <c r="F25" s="299">
        <v>489528</v>
      </c>
      <c r="G25" s="12">
        <v>404956</v>
      </c>
      <c r="H25" s="12">
        <v>2670710</v>
      </c>
    </row>
    <row r="26" spans="1:8" x14ac:dyDescent="0.4">
      <c r="B26" s="6" t="s">
        <v>6</v>
      </c>
      <c r="C26" s="111">
        <v>0</v>
      </c>
      <c r="D26" s="111">
        <v>550</v>
      </c>
      <c r="E26" s="111">
        <v>694687</v>
      </c>
      <c r="F26" s="299">
        <v>411811</v>
      </c>
      <c r="G26" s="12">
        <v>365838</v>
      </c>
      <c r="H26" s="12">
        <v>1472447</v>
      </c>
    </row>
    <row r="27" spans="1:8" x14ac:dyDescent="0.4">
      <c r="B27" s="6" t="s">
        <v>7</v>
      </c>
      <c r="C27" s="111">
        <v>0</v>
      </c>
      <c r="D27" s="111">
        <v>345187</v>
      </c>
      <c r="E27" s="111">
        <v>637898</v>
      </c>
      <c r="F27" s="299">
        <v>649898</v>
      </c>
      <c r="G27" s="12">
        <v>656225</v>
      </c>
      <c r="H27" s="12">
        <v>2289436</v>
      </c>
    </row>
    <row r="28" spans="1:8" x14ac:dyDescent="0.4">
      <c r="B28" s="6" t="s">
        <v>10</v>
      </c>
      <c r="C28" s="111">
        <v>545</v>
      </c>
      <c r="D28" s="111">
        <v>154433</v>
      </c>
      <c r="E28" s="111">
        <v>146405</v>
      </c>
      <c r="F28" s="299">
        <v>145477</v>
      </c>
      <c r="G28" s="12">
        <v>92550</v>
      </c>
      <c r="H28" s="12">
        <v>538410</v>
      </c>
    </row>
    <row r="29" spans="1:8" s="14" customFormat="1" x14ac:dyDescent="0.4">
      <c r="B29" s="5" t="s">
        <v>15</v>
      </c>
      <c r="C29" s="226">
        <f>SUM(C25:C28)</f>
        <v>23694</v>
      </c>
      <c r="D29" s="226">
        <f>SUM(D25:D28)</f>
        <v>1325039</v>
      </c>
      <c r="E29" s="226">
        <f>SUM(E25:E28)</f>
        <v>2404292</v>
      </c>
      <c r="F29" s="300">
        <v>1696713</v>
      </c>
      <c r="G29" s="228">
        <v>1519569</v>
      </c>
      <c r="H29" s="228">
        <v>6971003</v>
      </c>
    </row>
    <row r="30" spans="1:8" x14ac:dyDescent="0.4">
      <c r="B30" s="10"/>
    </row>
    <row r="31" spans="1:8" x14ac:dyDescent="0.4">
      <c r="A31" s="2" t="s">
        <v>16</v>
      </c>
      <c r="B31" s="3" t="s">
        <v>17</v>
      </c>
    </row>
    <row r="32" spans="1:8" x14ac:dyDescent="0.4">
      <c r="B32" s="13" t="s">
        <v>140</v>
      </c>
      <c r="C32" s="70">
        <v>17557000</v>
      </c>
    </row>
    <row r="33" spans="1:9" x14ac:dyDescent="0.4">
      <c r="B33" s="13"/>
    </row>
    <row r="34" spans="1:9" x14ac:dyDescent="0.4">
      <c r="B34" s="5" t="s">
        <v>18</v>
      </c>
      <c r="C34" s="223">
        <f>C32-H39</f>
        <v>3088510</v>
      </c>
    </row>
    <row r="35" spans="1:9" x14ac:dyDescent="0.4">
      <c r="B35" s="8"/>
    </row>
    <row r="36" spans="1:9" x14ac:dyDescent="0.4">
      <c r="B36" s="5"/>
      <c r="C36" s="5" t="s">
        <v>33</v>
      </c>
      <c r="D36" s="5" t="s">
        <v>34</v>
      </c>
      <c r="E36" s="5" t="s">
        <v>35</v>
      </c>
      <c r="F36" s="5" t="s">
        <v>3</v>
      </c>
      <c r="G36" s="5" t="s">
        <v>179</v>
      </c>
      <c r="H36" s="224" t="s">
        <v>4</v>
      </c>
    </row>
    <row r="37" spans="1:9" x14ac:dyDescent="0.4">
      <c r="B37" s="9" t="s">
        <v>19</v>
      </c>
      <c r="C37" s="111">
        <f>C29</f>
        <v>23694</v>
      </c>
      <c r="D37" s="111">
        <f t="shared" ref="D37:F37" si="1">D29</f>
        <v>1325039</v>
      </c>
      <c r="E37" s="111">
        <f t="shared" si="1"/>
        <v>2404292</v>
      </c>
      <c r="F37" s="111">
        <f t="shared" si="1"/>
        <v>1696713</v>
      </c>
      <c r="G37" s="116">
        <v>1521265</v>
      </c>
      <c r="H37" s="225">
        <v>6971003</v>
      </c>
    </row>
    <row r="38" spans="1:9" x14ac:dyDescent="0.4">
      <c r="B38" s="9" t="s">
        <v>20</v>
      </c>
      <c r="C38" s="111">
        <v>217000</v>
      </c>
      <c r="D38" s="111">
        <v>5906695</v>
      </c>
      <c r="E38" s="111">
        <v>325415</v>
      </c>
      <c r="F38" s="12">
        <v>68291</v>
      </c>
      <c r="G38" s="116">
        <v>980086</v>
      </c>
      <c r="H38" s="225">
        <v>7497487</v>
      </c>
    </row>
    <row r="39" spans="1:9" s="14" customFormat="1" x14ac:dyDescent="0.4">
      <c r="B39" s="5" t="s">
        <v>21</v>
      </c>
      <c r="C39" s="226"/>
      <c r="D39" s="226"/>
      <c r="E39" s="226"/>
      <c r="F39" s="226"/>
      <c r="G39" s="226"/>
      <c r="H39" s="227">
        <v>14468490</v>
      </c>
      <c r="I39"/>
    </row>
    <row r="40" spans="1:9" x14ac:dyDescent="0.4">
      <c r="B40" s="10"/>
    </row>
    <row r="41" spans="1:9" ht="90" customHeight="1" x14ac:dyDescent="0.4">
      <c r="B41" s="314" t="s">
        <v>22</v>
      </c>
      <c r="C41" s="314"/>
      <c r="D41" s="314"/>
      <c r="E41" s="314"/>
      <c r="F41" s="314"/>
      <c r="G41" s="314"/>
      <c r="H41" s="314"/>
    </row>
    <row r="42" spans="1:9" x14ac:dyDescent="0.4">
      <c r="B42" s="10"/>
    </row>
    <row r="43" spans="1:9" x14ac:dyDescent="0.4">
      <c r="A43" s="2" t="s">
        <v>23</v>
      </c>
      <c r="B43" s="3" t="s">
        <v>24</v>
      </c>
    </row>
    <row r="44" spans="1:9" x14ac:dyDescent="0.4">
      <c r="B44" s="4"/>
    </row>
    <row r="45" spans="1:9" ht="15" thickBot="1" x14ac:dyDescent="0.45">
      <c r="B45" s="5" t="s">
        <v>2</v>
      </c>
      <c r="C45" s="5" t="s">
        <v>33</v>
      </c>
      <c r="D45" s="5" t="s">
        <v>34</v>
      </c>
      <c r="E45" s="5" t="s">
        <v>35</v>
      </c>
      <c r="F45" s="5" t="s">
        <v>3</v>
      </c>
      <c r="G45" s="5" t="s">
        <v>179</v>
      </c>
      <c r="H45" s="5" t="s">
        <v>4</v>
      </c>
    </row>
    <row r="46" spans="1:9" ht="15" thickBot="1" x14ac:dyDescent="0.45">
      <c r="B46" s="6" t="s">
        <v>5</v>
      </c>
      <c r="C46" s="117">
        <v>301</v>
      </c>
      <c r="D46" s="117">
        <v>341</v>
      </c>
      <c r="E46" s="117">
        <v>378</v>
      </c>
      <c r="F46" s="12">
        <v>349</v>
      </c>
      <c r="G46" s="219">
        <v>301</v>
      </c>
      <c r="H46" s="220">
        <v>348</v>
      </c>
    </row>
    <row r="47" spans="1:9" ht="15" thickBot="1" x14ac:dyDescent="0.45">
      <c r="B47" s="6" t="s">
        <v>6</v>
      </c>
      <c r="C47" s="110"/>
      <c r="D47" s="117">
        <v>138</v>
      </c>
      <c r="E47" s="117">
        <v>148</v>
      </c>
      <c r="F47" s="12">
        <v>127</v>
      </c>
      <c r="G47" s="221">
        <v>121</v>
      </c>
      <c r="H47" s="222">
        <v>134</v>
      </c>
    </row>
    <row r="48" spans="1:9" ht="15" thickBot="1" x14ac:dyDescent="0.45">
      <c r="B48" s="6" t="s">
        <v>7</v>
      </c>
      <c r="C48" s="110"/>
      <c r="D48" s="117">
        <v>226</v>
      </c>
      <c r="E48" s="117">
        <v>206</v>
      </c>
      <c r="F48" s="12">
        <v>176</v>
      </c>
      <c r="G48" s="221">
        <v>165</v>
      </c>
      <c r="H48" s="222">
        <v>184</v>
      </c>
    </row>
    <row r="49" spans="2:8" ht="15" thickBot="1" x14ac:dyDescent="0.45">
      <c r="B49" s="6" t="s">
        <v>10</v>
      </c>
      <c r="C49" s="117">
        <v>182</v>
      </c>
      <c r="D49" s="117">
        <v>264</v>
      </c>
      <c r="E49" s="117">
        <v>285</v>
      </c>
      <c r="F49" s="12">
        <v>291</v>
      </c>
      <c r="G49" s="221">
        <v>284</v>
      </c>
      <c r="H49" s="222">
        <v>279</v>
      </c>
    </row>
    <row r="50" spans="2:8" x14ac:dyDescent="0.4">
      <c r="B50" s="8"/>
    </row>
    <row r="51" spans="2:8" ht="45.25" customHeight="1" x14ac:dyDescent="0.4">
      <c r="B51" s="314" t="s">
        <v>25</v>
      </c>
      <c r="C51" s="314"/>
      <c r="D51" s="314"/>
      <c r="E51" s="314"/>
      <c r="F51" s="314"/>
      <c r="G51" s="314"/>
      <c r="H51" s="314"/>
    </row>
  </sheetData>
  <mergeCells count="4">
    <mergeCell ref="A1:G1"/>
    <mergeCell ref="B20:H20"/>
    <mergeCell ref="B41:H41"/>
    <mergeCell ref="B51:H51"/>
  </mergeCells>
  <pageMargins left="0.7" right="0.7" top="0.75" bottom="0.75" header="0.3" footer="0.3"/>
  <pageSetup scale="86" orientation="portrait" horizontalDpi="300" verticalDpi="300" r:id="rId1"/>
  <rowBreaks count="1" manualBreakCount="1">
    <brk id="30"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29"/>
  <sheetViews>
    <sheetView workbookViewId="0"/>
  </sheetViews>
  <sheetFormatPr defaultRowHeight="14.6" x14ac:dyDescent="0.4"/>
  <cols>
    <col min="2" max="2" width="23.69140625" style="73" customWidth="1"/>
    <col min="3" max="3" width="11.53515625" style="73" customWidth="1"/>
    <col min="4" max="4" width="13.53515625" style="73" bestFit="1" customWidth="1"/>
    <col min="5" max="5" width="11.53515625" style="73" customWidth="1"/>
    <col min="6" max="6" width="12.84375" style="73" customWidth="1"/>
    <col min="7" max="9" width="11.53515625" style="73" customWidth="1"/>
  </cols>
  <sheetData>
    <row r="1" spans="1:9" s="71" customFormat="1" ht="43.75" x14ac:dyDescent="0.4">
      <c r="A1" s="90" t="s">
        <v>107</v>
      </c>
      <c r="B1" s="88" t="s">
        <v>179</v>
      </c>
      <c r="C1" s="72" t="s">
        <v>96</v>
      </c>
      <c r="D1" s="72" t="s">
        <v>97</v>
      </c>
      <c r="E1" s="72" t="s">
        <v>98</v>
      </c>
      <c r="F1" s="72" t="s">
        <v>99</v>
      </c>
      <c r="G1" s="72" t="s">
        <v>100</v>
      </c>
      <c r="H1" s="72" t="s">
        <v>101</v>
      </c>
      <c r="I1" s="72" t="s">
        <v>102</v>
      </c>
    </row>
    <row r="2" spans="1:9" x14ac:dyDescent="0.4">
      <c r="B2" s="80" t="s">
        <v>95</v>
      </c>
      <c r="C2" s="74">
        <v>770412</v>
      </c>
      <c r="D2" s="74">
        <v>1871700</v>
      </c>
      <c r="E2" s="75">
        <v>0.3</v>
      </c>
      <c r="F2" s="74">
        <v>4998819</v>
      </c>
      <c r="G2" s="76">
        <v>2247</v>
      </c>
      <c r="H2" s="77">
        <v>0.17</v>
      </c>
      <c r="I2" s="78">
        <v>343</v>
      </c>
    </row>
    <row r="3" spans="1:9" x14ac:dyDescent="0.4">
      <c r="B3" s="80" t="s">
        <v>42</v>
      </c>
      <c r="C3" s="74">
        <v>4195087</v>
      </c>
      <c r="D3" s="74">
        <v>4356306</v>
      </c>
      <c r="E3" s="75">
        <v>0.7</v>
      </c>
      <c r="F3" s="74">
        <v>7222525</v>
      </c>
      <c r="G3" s="76">
        <v>10681</v>
      </c>
      <c r="H3" s="77">
        <v>0.83</v>
      </c>
      <c r="I3" s="78">
        <v>393</v>
      </c>
    </row>
    <row r="4" spans="1:9" x14ac:dyDescent="0.4">
      <c r="B4" s="81" t="s">
        <v>4</v>
      </c>
      <c r="C4" s="82">
        <v>4965499</v>
      </c>
      <c r="D4" s="86">
        <v>6228006</v>
      </c>
      <c r="E4" s="84">
        <v>1</v>
      </c>
      <c r="F4" s="82">
        <v>12221344</v>
      </c>
      <c r="G4" s="85">
        <v>12928</v>
      </c>
      <c r="H4" s="84">
        <v>1</v>
      </c>
      <c r="I4" s="86">
        <v>384</v>
      </c>
    </row>
    <row r="5" spans="1:9" x14ac:dyDescent="0.4">
      <c r="B5"/>
      <c r="C5"/>
      <c r="D5"/>
      <c r="E5"/>
      <c r="F5"/>
      <c r="G5"/>
      <c r="H5"/>
      <c r="I5"/>
    </row>
    <row r="6" spans="1:9" x14ac:dyDescent="0.4">
      <c r="B6" s="80" t="s">
        <v>103</v>
      </c>
      <c r="C6" s="87">
        <v>12681000</v>
      </c>
      <c r="D6"/>
      <c r="E6"/>
      <c r="F6"/>
      <c r="G6"/>
      <c r="H6"/>
      <c r="I6"/>
    </row>
    <row r="7" spans="1:9" x14ac:dyDescent="0.4">
      <c r="B7" s="80" t="s">
        <v>104</v>
      </c>
      <c r="C7" s="79">
        <v>6228006</v>
      </c>
      <c r="D7"/>
      <c r="E7"/>
      <c r="F7"/>
      <c r="G7"/>
      <c r="H7"/>
      <c r="I7"/>
    </row>
    <row r="8" spans="1:9" x14ac:dyDescent="0.4">
      <c r="B8" s="80" t="s">
        <v>105</v>
      </c>
      <c r="C8" s="87">
        <v>6452994</v>
      </c>
      <c r="D8"/>
      <c r="E8"/>
      <c r="F8"/>
      <c r="G8"/>
      <c r="H8"/>
      <c r="I8"/>
    </row>
    <row r="9" spans="1:9" x14ac:dyDescent="0.4">
      <c r="B9" s="80"/>
      <c r="C9" s="87"/>
      <c r="D9"/>
      <c r="E9"/>
      <c r="F9"/>
      <c r="G9"/>
      <c r="H9"/>
      <c r="I9"/>
    </row>
    <row r="10" spans="1:9" x14ac:dyDescent="0.4">
      <c r="B10" s="80"/>
      <c r="C10" s="87"/>
      <c r="D10"/>
      <c r="E10"/>
      <c r="F10"/>
      <c r="G10"/>
      <c r="H10"/>
      <c r="I10"/>
    </row>
    <row r="11" spans="1:9" s="71" customFormat="1" ht="43.75" x14ac:dyDescent="0.4">
      <c r="A11"/>
      <c r="B11" s="88" t="s">
        <v>3</v>
      </c>
      <c r="C11" s="72" t="s">
        <v>96</v>
      </c>
      <c r="D11" s="72" t="s">
        <v>97</v>
      </c>
      <c r="E11" s="72" t="s">
        <v>98</v>
      </c>
      <c r="F11" s="72" t="s">
        <v>99</v>
      </c>
      <c r="G11" s="72" t="s">
        <v>100</v>
      </c>
      <c r="H11" s="72" t="s">
        <v>101</v>
      </c>
      <c r="I11" s="72" t="s">
        <v>102</v>
      </c>
    </row>
    <row r="12" spans="1:9" x14ac:dyDescent="0.4">
      <c r="B12" s="80" t="s">
        <v>95</v>
      </c>
      <c r="C12" s="74">
        <v>548954</v>
      </c>
      <c r="D12" s="74">
        <v>1645447</v>
      </c>
      <c r="E12" s="75">
        <v>0.3</v>
      </c>
      <c r="F12" s="74">
        <v>4364790</v>
      </c>
      <c r="G12" s="76">
        <v>1986</v>
      </c>
      <c r="H12" s="77">
        <v>0.18</v>
      </c>
      <c r="I12" s="78">
        <v>276</v>
      </c>
    </row>
    <row r="13" spans="1:9" x14ac:dyDescent="0.4">
      <c r="B13" s="80" t="s">
        <v>42</v>
      </c>
      <c r="C13" s="74">
        <v>3654767</v>
      </c>
      <c r="D13" s="78">
        <v>3817739</v>
      </c>
      <c r="E13" s="75">
        <v>0.7</v>
      </c>
      <c r="F13" s="74">
        <v>6363330</v>
      </c>
      <c r="G13" s="76">
        <v>9289</v>
      </c>
      <c r="H13" s="77">
        <v>0.82</v>
      </c>
      <c r="I13" s="78">
        <v>393</v>
      </c>
    </row>
    <row r="14" spans="1:9" x14ac:dyDescent="0.4">
      <c r="B14" s="81" t="s">
        <v>4</v>
      </c>
      <c r="C14" s="82">
        <f>SUM(C13,C12)</f>
        <v>4203721</v>
      </c>
      <c r="D14" s="86">
        <v>3817739</v>
      </c>
      <c r="E14" s="84">
        <f t="shared" ref="E14" si="0">SUM(E12:E13)</f>
        <v>1</v>
      </c>
      <c r="F14" s="82">
        <f t="shared" ref="F14" si="1">SUM(F12:F13)</f>
        <v>10728120</v>
      </c>
      <c r="G14" s="85">
        <f t="shared" ref="G14" si="2">SUM(G12:G13)</f>
        <v>11275</v>
      </c>
      <c r="H14" s="84">
        <f t="shared" ref="H14" si="3">SUM(H12:H13)</f>
        <v>1</v>
      </c>
      <c r="I14" s="86">
        <f t="shared" ref="I14" si="4">SUM(I12:I13)</f>
        <v>669</v>
      </c>
    </row>
    <row r="15" spans="1:9" x14ac:dyDescent="0.4">
      <c r="B15"/>
      <c r="C15"/>
      <c r="D15"/>
      <c r="E15"/>
      <c r="F15"/>
      <c r="G15"/>
      <c r="H15"/>
      <c r="I15"/>
    </row>
    <row r="16" spans="1:9" x14ac:dyDescent="0.4">
      <c r="B16" s="80" t="s">
        <v>103</v>
      </c>
      <c r="C16" s="87">
        <v>12600000</v>
      </c>
      <c r="D16"/>
      <c r="E16"/>
      <c r="F16"/>
      <c r="G16"/>
      <c r="H16"/>
      <c r="I16"/>
    </row>
    <row r="17" spans="2:9" x14ac:dyDescent="0.4">
      <c r="B17" s="80" t="s">
        <v>104</v>
      </c>
      <c r="C17" s="79">
        <f>D14</f>
        <v>3817739</v>
      </c>
      <c r="D17"/>
      <c r="E17"/>
      <c r="F17"/>
      <c r="G17"/>
      <c r="H17"/>
      <c r="I17"/>
    </row>
    <row r="18" spans="2:9" x14ac:dyDescent="0.4">
      <c r="B18" s="80" t="s">
        <v>105</v>
      </c>
      <c r="C18" s="87">
        <f>C16-C17</f>
        <v>8782261</v>
      </c>
      <c r="D18"/>
      <c r="E18"/>
      <c r="F18"/>
      <c r="G18"/>
      <c r="H18"/>
      <c r="I18"/>
    </row>
    <row r="19" spans="2:9" x14ac:dyDescent="0.4">
      <c r="B19" s="80"/>
      <c r="C19" s="87"/>
      <c r="D19"/>
      <c r="E19"/>
      <c r="F19"/>
      <c r="G19"/>
      <c r="H19"/>
      <c r="I19"/>
    </row>
    <row r="20" spans="2:9" x14ac:dyDescent="0.4">
      <c r="B20" s="80"/>
      <c r="C20" s="87"/>
      <c r="D20"/>
      <c r="E20"/>
      <c r="F20"/>
      <c r="G20"/>
      <c r="H20"/>
      <c r="I20"/>
    </row>
    <row r="21" spans="2:9" ht="43.75" x14ac:dyDescent="0.4">
      <c r="B21" s="88" t="s">
        <v>35</v>
      </c>
      <c r="C21" s="72" t="s">
        <v>96</v>
      </c>
      <c r="D21" s="72" t="s">
        <v>97</v>
      </c>
      <c r="E21" s="72" t="s">
        <v>98</v>
      </c>
      <c r="F21" s="72" t="s">
        <v>99</v>
      </c>
      <c r="G21" s="72" t="s">
        <v>100</v>
      </c>
      <c r="H21" s="72" t="s">
        <v>101</v>
      </c>
      <c r="I21" s="72" t="s">
        <v>102</v>
      </c>
    </row>
    <row r="22" spans="2:9" x14ac:dyDescent="0.4">
      <c r="B22" s="80" t="s">
        <v>95</v>
      </c>
      <c r="C22" s="74">
        <v>334200</v>
      </c>
      <c r="D22" s="74">
        <v>1526454</v>
      </c>
      <c r="E22" s="75">
        <v>0.38</v>
      </c>
      <c r="F22" s="74">
        <v>3943920</v>
      </c>
      <c r="G22" s="76">
        <v>1466</v>
      </c>
      <c r="H22" s="77">
        <v>0.2</v>
      </c>
      <c r="I22" s="78">
        <v>228</v>
      </c>
    </row>
    <row r="23" spans="2:9" x14ac:dyDescent="0.4">
      <c r="B23" s="80" t="s">
        <v>42</v>
      </c>
      <c r="C23" s="74">
        <v>2535585</v>
      </c>
      <c r="D23" s="73">
        <v>2535585</v>
      </c>
      <c r="E23" s="75">
        <v>0.62</v>
      </c>
      <c r="F23" s="74">
        <v>4352111</v>
      </c>
      <c r="G23" s="76">
        <v>5905</v>
      </c>
      <c r="H23" s="77">
        <v>0.8</v>
      </c>
      <c r="I23" s="78" t="s">
        <v>106</v>
      </c>
    </row>
    <row r="24" spans="2:9" x14ac:dyDescent="0.4">
      <c r="B24" s="81" t="s">
        <v>4</v>
      </c>
      <c r="C24" s="82">
        <f>SUM(C23,C22)</f>
        <v>2869785</v>
      </c>
      <c r="D24" s="83">
        <f>SUM(D22:D23)</f>
        <v>4062039</v>
      </c>
      <c r="E24" s="84">
        <f t="shared" ref="E24:I24" si="5">SUM(E22:E23)</f>
        <v>1</v>
      </c>
      <c r="F24" s="82">
        <f t="shared" si="5"/>
        <v>8296031</v>
      </c>
      <c r="G24" s="85">
        <f t="shared" si="5"/>
        <v>7371</v>
      </c>
      <c r="H24" s="84">
        <f t="shared" si="5"/>
        <v>1</v>
      </c>
      <c r="I24" s="86">
        <f t="shared" si="5"/>
        <v>228</v>
      </c>
    </row>
    <row r="27" spans="2:9" x14ac:dyDescent="0.4">
      <c r="B27" s="80" t="s">
        <v>103</v>
      </c>
      <c r="C27" s="87">
        <v>12600000</v>
      </c>
    </row>
    <row r="28" spans="2:9" x14ac:dyDescent="0.4">
      <c r="B28" s="80" t="s">
        <v>104</v>
      </c>
      <c r="C28" s="79">
        <f>D24</f>
        <v>4062039</v>
      </c>
      <c r="F28" s="79"/>
    </row>
    <row r="29" spans="2:9" x14ac:dyDescent="0.4">
      <c r="B29" s="80" t="s">
        <v>105</v>
      </c>
      <c r="C29" s="87">
        <f>C27-C28</f>
        <v>8537961</v>
      </c>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56"/>
  <sheetViews>
    <sheetView zoomScale="76" workbookViewId="0">
      <selection sqref="A1:G1"/>
    </sheetView>
  </sheetViews>
  <sheetFormatPr defaultColWidth="9" defaultRowHeight="14.6" x14ac:dyDescent="0.4"/>
  <cols>
    <col min="1" max="1" width="19.4609375" bestFit="1" customWidth="1"/>
    <col min="2" max="2" width="14" bestFit="1" customWidth="1"/>
    <col min="3" max="3" width="17.84375" bestFit="1" customWidth="1"/>
    <col min="4" max="4" width="12.84375" bestFit="1" customWidth="1"/>
    <col min="5" max="5" width="14" bestFit="1" customWidth="1"/>
    <col min="6" max="6" width="17.84375" bestFit="1" customWidth="1"/>
    <col min="7" max="7" width="12.84375" bestFit="1" customWidth="1"/>
    <col min="8" max="8" width="15.53515625" customWidth="1"/>
    <col min="9" max="9" width="48.23046875" customWidth="1"/>
    <col min="10" max="10" width="14.23046875" bestFit="1" customWidth="1"/>
    <col min="11" max="11" width="20.23046875" bestFit="1" customWidth="1"/>
    <col min="12" max="12" width="12.84375" bestFit="1" customWidth="1"/>
  </cols>
  <sheetData>
    <row r="1" spans="1:11" ht="15" thickBot="1" x14ac:dyDescent="0.45">
      <c r="A1" s="320" t="s">
        <v>145</v>
      </c>
      <c r="B1" s="321"/>
      <c r="C1" s="321"/>
      <c r="D1" s="321"/>
      <c r="E1" s="321"/>
      <c r="F1" s="321"/>
      <c r="G1" s="321"/>
      <c r="H1" s="320" t="s">
        <v>146</v>
      </c>
      <c r="I1" s="321"/>
      <c r="J1" s="321"/>
      <c r="K1" s="322"/>
    </row>
    <row r="2" spans="1:11" ht="15" thickBot="1" x14ac:dyDescent="0.45">
      <c r="A2" s="127" t="s">
        <v>147</v>
      </c>
      <c r="B2" s="323" t="s">
        <v>148</v>
      </c>
      <c r="C2" s="324"/>
      <c r="D2" s="325"/>
      <c r="E2" s="323" t="s">
        <v>149</v>
      </c>
      <c r="F2" s="324"/>
      <c r="G2" s="325"/>
      <c r="H2" s="129" t="s">
        <v>4</v>
      </c>
      <c r="I2" s="326" t="s">
        <v>151</v>
      </c>
      <c r="J2" s="326"/>
      <c r="K2" s="327"/>
    </row>
    <row r="3" spans="1:11" ht="15" thickBot="1" x14ac:dyDescent="0.45">
      <c r="A3" s="130"/>
      <c r="B3" s="328">
        <f>B24</f>
        <v>215208.44</v>
      </c>
      <c r="C3" s="329"/>
      <c r="D3" s="330"/>
      <c r="E3" s="328">
        <f>E24</f>
        <v>467778.76</v>
      </c>
      <c r="F3" s="329"/>
      <c r="G3" s="330"/>
      <c r="H3" s="132">
        <v>889890</v>
      </c>
      <c r="I3" s="331">
        <f>H14/H8</f>
        <v>7.5345813981709266</v>
      </c>
      <c r="J3" s="331"/>
      <c r="K3" s="332"/>
    </row>
    <row r="4" spans="1:11" ht="15" thickBot="1" x14ac:dyDescent="0.45">
      <c r="A4" s="133"/>
      <c r="B4" s="134" t="s">
        <v>148</v>
      </c>
      <c r="C4" s="135" t="s">
        <v>152</v>
      </c>
      <c r="D4" s="136" t="s">
        <v>153</v>
      </c>
      <c r="E4" s="134" t="s">
        <v>149</v>
      </c>
      <c r="F4" s="135" t="s">
        <v>152</v>
      </c>
      <c r="G4" s="136" t="s">
        <v>153</v>
      </c>
      <c r="H4" s="138"/>
      <c r="I4" s="139" t="s">
        <v>154</v>
      </c>
      <c r="J4" s="140" t="s">
        <v>155</v>
      </c>
      <c r="K4" s="141" t="s">
        <v>153</v>
      </c>
    </row>
    <row r="5" spans="1:11" ht="15" thickBot="1" x14ac:dyDescent="0.45">
      <c r="A5" s="142">
        <v>44287</v>
      </c>
      <c r="B5" s="150">
        <v>215208.44</v>
      </c>
      <c r="C5" s="151">
        <v>654</v>
      </c>
      <c r="D5" s="145">
        <f t="shared" ref="D5" si="0">B5/C5</f>
        <v>329.06489296636084</v>
      </c>
      <c r="E5" s="150">
        <v>275831.87</v>
      </c>
      <c r="F5" s="151">
        <v>514</v>
      </c>
      <c r="G5" s="145">
        <f t="shared" ref="G5:G7" si="1">E5/F5</f>
        <v>536.63787937743189</v>
      </c>
      <c r="H5" s="315"/>
      <c r="I5" s="147">
        <f t="shared" ref="I5:J24" si="2">SUM(B5,E5)</f>
        <v>491040.31</v>
      </c>
      <c r="J5" s="148">
        <f t="shared" si="2"/>
        <v>1168</v>
      </c>
      <c r="K5" s="149">
        <f t="shared" ref="K5:K24" si="3">I5/J5</f>
        <v>420.41122431506847</v>
      </c>
    </row>
    <row r="6" spans="1:11" ht="15" thickBot="1" x14ac:dyDescent="0.45">
      <c r="A6" s="142">
        <v>44317</v>
      </c>
      <c r="B6" s="150">
        <v>0</v>
      </c>
      <c r="C6" s="151">
        <v>0</v>
      </c>
      <c r="D6" s="145"/>
      <c r="E6" s="150">
        <v>150135.75</v>
      </c>
      <c r="F6" s="151">
        <v>340</v>
      </c>
      <c r="G6" s="145">
        <f t="shared" si="1"/>
        <v>441.57573529411764</v>
      </c>
      <c r="H6" s="316"/>
      <c r="I6" s="147">
        <f t="shared" si="2"/>
        <v>150135.75</v>
      </c>
      <c r="J6" s="148">
        <f t="shared" si="2"/>
        <v>340</v>
      </c>
      <c r="K6" s="149">
        <f t="shared" si="3"/>
        <v>441.57573529411764</v>
      </c>
    </row>
    <row r="7" spans="1:11" ht="15" thickBot="1" x14ac:dyDescent="0.45">
      <c r="A7" s="142">
        <v>44348</v>
      </c>
      <c r="B7" s="150">
        <v>0</v>
      </c>
      <c r="C7" s="151">
        <v>0</v>
      </c>
      <c r="D7" s="145"/>
      <c r="E7" s="150">
        <v>41811.14</v>
      </c>
      <c r="F7" s="151">
        <v>94</v>
      </c>
      <c r="G7" s="145">
        <f t="shared" si="1"/>
        <v>444.79936170212767</v>
      </c>
      <c r="H7" s="133" t="s">
        <v>156</v>
      </c>
      <c r="I7" s="147">
        <f t="shared" si="2"/>
        <v>41811.14</v>
      </c>
      <c r="J7" s="148">
        <f t="shared" si="2"/>
        <v>94</v>
      </c>
      <c r="K7" s="149">
        <f t="shared" si="3"/>
        <v>444.79936170212767</v>
      </c>
    </row>
    <row r="8" spans="1:11" ht="15" thickBot="1" x14ac:dyDescent="0.45">
      <c r="A8" s="142">
        <v>44378</v>
      </c>
      <c r="B8" s="150">
        <v>0</v>
      </c>
      <c r="C8" s="151">
        <v>0</v>
      </c>
      <c r="D8" s="145"/>
      <c r="E8" s="150"/>
      <c r="F8" s="151"/>
      <c r="G8" s="145"/>
      <c r="H8" s="152">
        <v>90647</v>
      </c>
      <c r="I8" s="147">
        <f t="shared" si="2"/>
        <v>0</v>
      </c>
      <c r="J8" s="148">
        <f t="shared" si="2"/>
        <v>0</v>
      </c>
      <c r="K8" s="149"/>
    </row>
    <row r="9" spans="1:11" ht="15" thickBot="1" x14ac:dyDescent="0.45">
      <c r="A9" s="142">
        <v>44409</v>
      </c>
      <c r="B9" s="150">
        <v>0</v>
      </c>
      <c r="C9" s="151">
        <v>0</v>
      </c>
      <c r="D9" s="145"/>
      <c r="E9" s="150"/>
      <c r="F9" s="151"/>
      <c r="G9" s="145"/>
      <c r="H9" s="133" t="s">
        <v>157</v>
      </c>
      <c r="I9" s="147">
        <f t="shared" si="2"/>
        <v>0</v>
      </c>
      <c r="J9" s="148">
        <f t="shared" si="2"/>
        <v>0</v>
      </c>
      <c r="K9" s="149"/>
    </row>
    <row r="10" spans="1:11" ht="15" thickBot="1" x14ac:dyDescent="0.45">
      <c r="A10" s="142">
        <v>44440</v>
      </c>
      <c r="B10" s="150">
        <v>0</v>
      </c>
      <c r="C10" s="151">
        <v>0</v>
      </c>
      <c r="D10" s="145"/>
      <c r="E10" s="150"/>
      <c r="F10" s="151"/>
      <c r="G10" s="145"/>
      <c r="H10" s="153">
        <f>H14/H8</f>
        <v>7.5345813981709266</v>
      </c>
      <c r="I10" s="147">
        <f t="shared" si="2"/>
        <v>0</v>
      </c>
      <c r="J10" s="148">
        <f t="shared" si="2"/>
        <v>0</v>
      </c>
      <c r="K10" s="149"/>
    </row>
    <row r="11" spans="1:11" ht="15" thickBot="1" x14ac:dyDescent="0.45">
      <c r="A11" s="142">
        <v>44470</v>
      </c>
      <c r="B11" s="150">
        <v>0</v>
      </c>
      <c r="C11" s="151">
        <v>0</v>
      </c>
      <c r="D11" s="145"/>
      <c r="E11" s="150"/>
      <c r="F11" s="151"/>
      <c r="G11" s="145"/>
      <c r="H11" s="133" t="s">
        <v>158</v>
      </c>
      <c r="I11" s="147">
        <f t="shared" si="2"/>
        <v>0</v>
      </c>
      <c r="J11" s="148">
        <f t="shared" si="2"/>
        <v>0</v>
      </c>
      <c r="K11" s="149"/>
    </row>
    <row r="12" spans="1:11" ht="15" thickBot="1" x14ac:dyDescent="0.45">
      <c r="A12" s="142">
        <v>44501</v>
      </c>
      <c r="B12" s="150">
        <v>0</v>
      </c>
      <c r="C12" s="151">
        <v>0</v>
      </c>
      <c r="D12" s="145"/>
      <c r="E12" s="150"/>
      <c r="F12" s="151"/>
      <c r="G12" s="145"/>
      <c r="H12" s="154">
        <f>H3/H8</f>
        <v>9.8170926781912247</v>
      </c>
      <c r="I12" s="147">
        <f t="shared" si="2"/>
        <v>0</v>
      </c>
      <c r="J12" s="148">
        <f t="shared" si="2"/>
        <v>0</v>
      </c>
      <c r="K12" s="149"/>
    </row>
    <row r="13" spans="1:11" ht="15" thickBot="1" x14ac:dyDescent="0.45">
      <c r="A13" s="155">
        <v>44531</v>
      </c>
      <c r="B13" s="156">
        <v>0</v>
      </c>
      <c r="C13" s="157">
        <v>0</v>
      </c>
      <c r="D13" s="158"/>
      <c r="E13" s="159"/>
      <c r="F13" s="157"/>
      <c r="G13" s="158"/>
      <c r="H13" s="161" t="s">
        <v>159</v>
      </c>
      <c r="I13" s="147">
        <f t="shared" si="2"/>
        <v>0</v>
      </c>
      <c r="J13" s="148">
        <f t="shared" si="2"/>
        <v>0</v>
      </c>
      <c r="K13" s="149"/>
    </row>
    <row r="14" spans="1:11" ht="15" thickBot="1" x14ac:dyDescent="0.45">
      <c r="A14" s="162">
        <v>44562</v>
      </c>
      <c r="B14" s="163">
        <v>0</v>
      </c>
      <c r="C14" s="144">
        <v>0</v>
      </c>
      <c r="D14" s="145"/>
      <c r="E14" s="143"/>
      <c r="F14" s="144"/>
      <c r="G14" s="145"/>
      <c r="H14" s="164">
        <f>I24</f>
        <v>682987.2</v>
      </c>
      <c r="I14" s="147">
        <f t="shared" si="2"/>
        <v>0</v>
      </c>
      <c r="J14" s="148">
        <f t="shared" si="2"/>
        <v>0</v>
      </c>
      <c r="K14" s="149"/>
    </row>
    <row r="15" spans="1:11" ht="15" thickBot="1" x14ac:dyDescent="0.45">
      <c r="A15" s="142">
        <v>44593</v>
      </c>
      <c r="B15" s="165">
        <v>0</v>
      </c>
      <c r="C15" s="151">
        <v>0</v>
      </c>
      <c r="D15" s="145"/>
      <c r="E15" s="150"/>
      <c r="F15" s="151"/>
      <c r="G15" s="145"/>
      <c r="H15" s="161" t="s">
        <v>160</v>
      </c>
      <c r="I15" s="147">
        <f t="shared" si="2"/>
        <v>0</v>
      </c>
      <c r="J15" s="148">
        <f t="shared" si="2"/>
        <v>0</v>
      </c>
      <c r="K15" s="149"/>
    </row>
    <row r="16" spans="1:11" ht="15" thickBot="1" x14ac:dyDescent="0.45">
      <c r="A16" s="142">
        <v>44621</v>
      </c>
      <c r="B16" s="165">
        <v>0</v>
      </c>
      <c r="C16" s="151">
        <v>0</v>
      </c>
      <c r="D16" s="145"/>
      <c r="E16" s="150"/>
      <c r="F16" s="151"/>
      <c r="G16" s="145"/>
      <c r="H16" s="164">
        <f>H3-H14</f>
        <v>206902.80000000005</v>
      </c>
      <c r="I16" s="147">
        <f t="shared" si="2"/>
        <v>0</v>
      </c>
      <c r="J16" s="148">
        <f t="shared" si="2"/>
        <v>0</v>
      </c>
      <c r="K16" s="149"/>
    </row>
    <row r="17" spans="1:12" ht="15" thickBot="1" x14ac:dyDescent="0.45">
      <c r="A17" s="142">
        <v>44652</v>
      </c>
      <c r="B17" s="165">
        <v>0</v>
      </c>
      <c r="C17" s="151">
        <v>0</v>
      </c>
      <c r="D17" s="145"/>
      <c r="E17" s="150"/>
      <c r="F17" s="151"/>
      <c r="G17" s="145"/>
      <c r="H17" s="317"/>
      <c r="I17" s="147">
        <f t="shared" si="2"/>
        <v>0</v>
      </c>
      <c r="J17" s="148">
        <f t="shared" si="2"/>
        <v>0</v>
      </c>
      <c r="K17" s="149"/>
    </row>
    <row r="18" spans="1:12" ht="15" thickBot="1" x14ac:dyDescent="0.45">
      <c r="A18" s="142">
        <v>44682</v>
      </c>
      <c r="B18" s="165">
        <v>0</v>
      </c>
      <c r="C18" s="151">
        <v>0</v>
      </c>
      <c r="D18" s="145"/>
      <c r="E18" s="150"/>
      <c r="F18" s="151"/>
      <c r="G18" s="145"/>
      <c r="H18" s="318"/>
      <c r="I18" s="147">
        <f t="shared" si="2"/>
        <v>0</v>
      </c>
      <c r="J18" s="148">
        <f t="shared" si="2"/>
        <v>0</v>
      </c>
      <c r="K18" s="149"/>
    </row>
    <row r="19" spans="1:12" ht="15" thickBot="1" x14ac:dyDescent="0.45">
      <c r="A19" s="142">
        <v>44713</v>
      </c>
      <c r="B19" s="165">
        <v>0</v>
      </c>
      <c r="C19" s="151">
        <v>0</v>
      </c>
      <c r="D19" s="145"/>
      <c r="E19" s="150"/>
      <c r="F19" s="151"/>
      <c r="G19" s="145"/>
      <c r="H19" s="318"/>
      <c r="I19" s="147">
        <f t="shared" si="2"/>
        <v>0</v>
      </c>
      <c r="J19" s="148">
        <f t="shared" si="2"/>
        <v>0</v>
      </c>
      <c r="K19" s="149"/>
    </row>
    <row r="20" spans="1:12" ht="15" thickBot="1" x14ac:dyDescent="0.45">
      <c r="A20" s="142">
        <v>44743</v>
      </c>
      <c r="B20" s="165">
        <v>0</v>
      </c>
      <c r="C20" s="151">
        <v>0</v>
      </c>
      <c r="D20" s="145"/>
      <c r="E20" s="150"/>
      <c r="F20" s="151"/>
      <c r="G20" s="145"/>
      <c r="H20" s="318"/>
      <c r="I20" s="147">
        <f t="shared" si="2"/>
        <v>0</v>
      </c>
      <c r="J20" s="148">
        <f t="shared" si="2"/>
        <v>0</v>
      </c>
      <c r="K20" s="149"/>
    </row>
    <row r="21" spans="1:12" ht="15" thickBot="1" x14ac:dyDescent="0.45">
      <c r="A21" s="142">
        <v>44774</v>
      </c>
      <c r="B21" s="165">
        <v>0</v>
      </c>
      <c r="C21" s="151">
        <v>0</v>
      </c>
      <c r="D21" s="145"/>
      <c r="E21" s="150"/>
      <c r="F21" s="151"/>
      <c r="G21" s="145"/>
      <c r="H21" s="318"/>
      <c r="I21" s="147">
        <f t="shared" si="2"/>
        <v>0</v>
      </c>
      <c r="J21" s="148">
        <f t="shared" si="2"/>
        <v>0</v>
      </c>
      <c r="K21" s="149"/>
    </row>
    <row r="22" spans="1:12" ht="15" thickBot="1" x14ac:dyDescent="0.45">
      <c r="A22" s="142">
        <v>44805</v>
      </c>
      <c r="B22" s="165">
        <v>0</v>
      </c>
      <c r="C22" s="151">
        <v>0</v>
      </c>
      <c r="D22" s="145"/>
      <c r="E22" s="150"/>
      <c r="F22" s="151"/>
      <c r="G22" s="145"/>
      <c r="H22" s="318"/>
      <c r="I22" s="147">
        <f t="shared" si="2"/>
        <v>0</v>
      </c>
      <c r="J22" s="148">
        <f t="shared" si="2"/>
        <v>0</v>
      </c>
      <c r="K22" s="149"/>
    </row>
    <row r="23" spans="1:12" ht="15" thickBot="1" x14ac:dyDescent="0.45">
      <c r="A23" s="142">
        <v>44835</v>
      </c>
      <c r="B23" s="166">
        <v>0</v>
      </c>
      <c r="C23" s="167">
        <v>0</v>
      </c>
      <c r="D23" s="145"/>
      <c r="E23" s="168"/>
      <c r="F23" s="167"/>
      <c r="G23" s="145"/>
      <c r="H23" s="318"/>
      <c r="I23" s="147">
        <f t="shared" si="2"/>
        <v>0</v>
      </c>
      <c r="J23" s="148">
        <f t="shared" si="2"/>
        <v>0</v>
      </c>
      <c r="K23" s="149"/>
    </row>
    <row r="24" spans="1:12" ht="15" thickBot="1" x14ac:dyDescent="0.45">
      <c r="A24" s="169" t="s">
        <v>4</v>
      </c>
      <c r="B24" s="170">
        <f>SUM(B5:B23)</f>
        <v>215208.44</v>
      </c>
      <c r="C24" s="171">
        <f>SUM(C5:C23)</f>
        <v>654</v>
      </c>
      <c r="D24" s="170">
        <f>B24/C24</f>
        <v>329.06489296636084</v>
      </c>
      <c r="E24" s="170">
        <f>SUM(E5:E23)</f>
        <v>467778.76</v>
      </c>
      <c r="F24" s="171">
        <f>SUM(F5:F23)</f>
        <v>948</v>
      </c>
      <c r="G24" s="172">
        <f>E24/F24</f>
        <v>493.43751054852322</v>
      </c>
      <c r="H24" s="318"/>
      <c r="I24" s="147">
        <f t="shared" si="2"/>
        <v>682987.2</v>
      </c>
      <c r="J24" s="148">
        <f t="shared" si="2"/>
        <v>1602</v>
      </c>
      <c r="K24" s="149">
        <f t="shared" si="3"/>
        <v>426.33408239700373</v>
      </c>
    </row>
    <row r="25" spans="1:12" x14ac:dyDescent="0.4">
      <c r="A25" s="174" t="s">
        <v>161</v>
      </c>
      <c r="B25" s="175">
        <f>B24/H3</f>
        <v>0.24183712593691356</v>
      </c>
      <c r="C25" s="176"/>
      <c r="D25" s="177"/>
      <c r="E25" s="175">
        <f>E24/H3</f>
        <v>0.52565908145950624</v>
      </c>
      <c r="F25" s="176"/>
      <c r="G25" s="177"/>
      <c r="H25" s="318"/>
      <c r="I25" s="179">
        <f>I24/H3</f>
        <v>0.76749620739641977</v>
      </c>
      <c r="J25" s="148"/>
      <c r="K25" s="180"/>
    </row>
    <row r="26" spans="1:12" ht="15" thickBot="1" x14ac:dyDescent="0.45">
      <c r="A26" s="181"/>
      <c r="B26" s="182"/>
      <c r="C26" s="183"/>
      <c r="D26" s="184"/>
      <c r="E26" s="182"/>
      <c r="F26" s="183"/>
      <c r="G26" s="184"/>
      <c r="H26" s="319"/>
      <c r="I26" s="182"/>
      <c r="J26" s="183"/>
      <c r="K26" s="186"/>
    </row>
    <row r="28" spans="1:12" ht="15" thickBot="1" x14ac:dyDescent="0.45"/>
    <row r="29" spans="1:12" ht="15" thickBot="1" x14ac:dyDescent="0.45">
      <c r="A29" s="320" t="s">
        <v>145</v>
      </c>
      <c r="B29" s="321"/>
      <c r="C29" s="321"/>
      <c r="D29" s="321"/>
      <c r="E29" s="321"/>
      <c r="F29" s="321"/>
      <c r="G29" s="321"/>
      <c r="H29" s="322"/>
      <c r="I29" s="320" t="s">
        <v>146</v>
      </c>
      <c r="J29" s="321"/>
      <c r="K29" s="321"/>
      <c r="L29" s="322"/>
    </row>
    <row r="30" spans="1:12" ht="15" thickBot="1" x14ac:dyDescent="0.45">
      <c r="A30" s="127" t="s">
        <v>147</v>
      </c>
      <c r="B30" s="323" t="s">
        <v>148</v>
      </c>
      <c r="C30" s="324"/>
      <c r="D30" s="325"/>
      <c r="E30" s="323" t="s">
        <v>149</v>
      </c>
      <c r="F30" s="324"/>
      <c r="G30" s="325"/>
      <c r="H30" s="128" t="s">
        <v>150</v>
      </c>
      <c r="I30" s="129" t="s">
        <v>4</v>
      </c>
      <c r="J30" s="326" t="s">
        <v>151</v>
      </c>
      <c r="K30" s="326"/>
      <c r="L30" s="327"/>
    </row>
    <row r="31" spans="1:12" ht="15" thickBot="1" x14ac:dyDescent="0.45">
      <c r="A31" s="130"/>
      <c r="B31" s="328">
        <f>B54</f>
        <v>215208.44</v>
      </c>
      <c r="C31" s="329"/>
      <c r="D31" s="330"/>
      <c r="E31" s="328">
        <f>E54</f>
        <v>425967.62</v>
      </c>
      <c r="F31" s="329"/>
      <c r="G31" s="330"/>
      <c r="H31" s="131">
        <v>44494.5</v>
      </c>
      <c r="I31" s="132">
        <v>889890</v>
      </c>
      <c r="J31" s="331">
        <f>I44/I38</f>
        <v>7.0724708244170404</v>
      </c>
      <c r="K31" s="331"/>
      <c r="L31" s="332"/>
    </row>
    <row r="32" spans="1:12" ht="15" thickBot="1" x14ac:dyDescent="0.45">
      <c r="A32" s="133"/>
      <c r="B32" s="134" t="s">
        <v>148</v>
      </c>
      <c r="C32" s="135" t="s">
        <v>152</v>
      </c>
      <c r="D32" s="136" t="s">
        <v>153</v>
      </c>
      <c r="E32" s="134" t="s">
        <v>149</v>
      </c>
      <c r="F32" s="135" t="s">
        <v>152</v>
      </c>
      <c r="G32" s="136" t="s">
        <v>153</v>
      </c>
      <c r="H32" s="137" t="s">
        <v>150</v>
      </c>
      <c r="I32" s="138"/>
      <c r="J32" s="139" t="s">
        <v>154</v>
      </c>
      <c r="K32" s="140" t="s">
        <v>155</v>
      </c>
      <c r="L32" s="141" t="s">
        <v>153</v>
      </c>
    </row>
    <row r="33" spans="1:12" ht="15" thickBot="1" x14ac:dyDescent="0.45">
      <c r="A33" s="142">
        <v>44248</v>
      </c>
      <c r="B33" s="143"/>
      <c r="C33" s="144"/>
      <c r="D33" s="145"/>
      <c r="E33" s="143"/>
      <c r="F33" s="144"/>
      <c r="G33" s="145"/>
      <c r="H33" s="146">
        <v>0</v>
      </c>
      <c r="I33" s="315"/>
      <c r="J33" s="147">
        <f t="shared" ref="J33:J54" si="4">SUM(B33,E33,H33)</f>
        <v>0</v>
      </c>
      <c r="K33" s="148">
        <f t="shared" ref="K33:K54" si="5">SUM(C33,F33)</f>
        <v>0</v>
      </c>
      <c r="L33" s="149"/>
    </row>
    <row r="34" spans="1:12" ht="15" thickBot="1" x14ac:dyDescent="0.45">
      <c r="A34" s="142">
        <v>44276</v>
      </c>
      <c r="B34" s="150">
        <v>0</v>
      </c>
      <c r="C34" s="151">
        <v>0</v>
      </c>
      <c r="D34" s="145"/>
      <c r="E34" s="150"/>
      <c r="F34" s="151"/>
      <c r="G34" s="145"/>
      <c r="H34" s="146">
        <v>0</v>
      </c>
      <c r="I34" s="315"/>
      <c r="J34" s="147">
        <f t="shared" si="4"/>
        <v>0</v>
      </c>
      <c r="K34" s="148">
        <f t="shared" si="5"/>
        <v>0</v>
      </c>
      <c r="L34" s="149"/>
    </row>
    <row r="35" spans="1:12" ht="15" thickBot="1" x14ac:dyDescent="0.45">
      <c r="A35" s="142">
        <v>44287</v>
      </c>
      <c r="B35" s="150">
        <v>215208.44</v>
      </c>
      <c r="C35" s="151">
        <v>654</v>
      </c>
      <c r="D35" s="145">
        <f t="shared" ref="D35:D54" si="6">B35/C35</f>
        <v>329.06489296636084</v>
      </c>
      <c r="E35" s="150">
        <v>275831.87</v>
      </c>
      <c r="F35" s="151">
        <v>514</v>
      </c>
      <c r="G35" s="145">
        <f t="shared" ref="G35:G54" si="7">E35/F35</f>
        <v>536.63787937743189</v>
      </c>
      <c r="H35" s="146">
        <v>0</v>
      </c>
      <c r="I35" s="315"/>
      <c r="J35" s="147">
        <f t="shared" si="4"/>
        <v>491040.31</v>
      </c>
      <c r="K35" s="148">
        <f t="shared" si="5"/>
        <v>1168</v>
      </c>
      <c r="L35" s="149">
        <f t="shared" ref="L35:L54" si="8">J35/K35</f>
        <v>420.41122431506847</v>
      </c>
    </row>
    <row r="36" spans="1:12" ht="15" thickBot="1" x14ac:dyDescent="0.45">
      <c r="A36" s="142">
        <v>44317</v>
      </c>
      <c r="B36" s="150">
        <v>0</v>
      </c>
      <c r="C36" s="151">
        <v>0</v>
      </c>
      <c r="D36" s="145"/>
      <c r="E36" s="150">
        <v>150135.75</v>
      </c>
      <c r="F36" s="151">
        <v>340</v>
      </c>
      <c r="G36" s="145">
        <f t="shared" si="7"/>
        <v>441.57573529411764</v>
      </c>
      <c r="H36" s="146">
        <v>0</v>
      </c>
      <c r="I36" s="316"/>
      <c r="J36" s="147">
        <f t="shared" si="4"/>
        <v>150135.75</v>
      </c>
      <c r="K36" s="148">
        <f t="shared" si="5"/>
        <v>340</v>
      </c>
      <c r="L36" s="149">
        <f t="shared" si="8"/>
        <v>441.57573529411764</v>
      </c>
    </row>
    <row r="37" spans="1:12" ht="15" thickBot="1" x14ac:dyDescent="0.45">
      <c r="A37" s="142">
        <v>44348</v>
      </c>
      <c r="B37" s="150">
        <v>0</v>
      </c>
      <c r="C37" s="151">
        <v>0</v>
      </c>
      <c r="D37" s="145"/>
      <c r="E37" s="150"/>
      <c r="F37" s="151"/>
      <c r="G37" s="145"/>
      <c r="H37" s="146">
        <v>0</v>
      </c>
      <c r="I37" s="133" t="s">
        <v>156</v>
      </c>
      <c r="J37" s="147">
        <f t="shared" si="4"/>
        <v>0</v>
      </c>
      <c r="K37" s="148">
        <f t="shared" si="5"/>
        <v>0</v>
      </c>
      <c r="L37" s="149"/>
    </row>
    <row r="38" spans="1:12" ht="15" thickBot="1" x14ac:dyDescent="0.45">
      <c r="A38" s="142">
        <v>44378</v>
      </c>
      <c r="B38" s="150">
        <v>0</v>
      </c>
      <c r="C38" s="151">
        <v>0</v>
      </c>
      <c r="D38" s="145"/>
      <c r="E38" s="150"/>
      <c r="F38" s="151"/>
      <c r="G38" s="145"/>
      <c r="H38" s="146">
        <v>0</v>
      </c>
      <c r="I38" s="152">
        <v>90658</v>
      </c>
      <c r="J38" s="147">
        <f t="shared" si="4"/>
        <v>0</v>
      </c>
      <c r="K38" s="148">
        <f t="shared" si="5"/>
        <v>0</v>
      </c>
      <c r="L38" s="149"/>
    </row>
    <row r="39" spans="1:12" ht="15" thickBot="1" x14ac:dyDescent="0.45">
      <c r="A39" s="142">
        <v>44409</v>
      </c>
      <c r="B39" s="150">
        <v>0</v>
      </c>
      <c r="C39" s="151">
        <v>0</v>
      </c>
      <c r="D39" s="145"/>
      <c r="E39" s="150"/>
      <c r="F39" s="151"/>
      <c r="G39" s="145"/>
      <c r="H39" s="146">
        <v>0</v>
      </c>
      <c r="I39" s="133" t="s">
        <v>157</v>
      </c>
      <c r="J39" s="147">
        <f t="shared" si="4"/>
        <v>0</v>
      </c>
      <c r="K39" s="148">
        <f t="shared" si="5"/>
        <v>0</v>
      </c>
      <c r="L39" s="149"/>
    </row>
    <row r="40" spans="1:12" ht="15" thickBot="1" x14ac:dyDescent="0.45">
      <c r="A40" s="142">
        <v>44440</v>
      </c>
      <c r="B40" s="150">
        <v>0</v>
      </c>
      <c r="C40" s="151">
        <v>0</v>
      </c>
      <c r="D40" s="145"/>
      <c r="E40" s="150"/>
      <c r="F40" s="151"/>
      <c r="G40" s="145"/>
      <c r="H40" s="146">
        <v>0</v>
      </c>
      <c r="I40" s="153">
        <f>I44/I38</f>
        <v>7.0724708244170404</v>
      </c>
      <c r="J40" s="147">
        <f t="shared" si="4"/>
        <v>0</v>
      </c>
      <c r="K40" s="148">
        <f t="shared" si="5"/>
        <v>0</v>
      </c>
      <c r="L40" s="149"/>
    </row>
    <row r="41" spans="1:12" ht="15" thickBot="1" x14ac:dyDescent="0.45">
      <c r="A41" s="142">
        <v>44470</v>
      </c>
      <c r="B41" s="150">
        <v>0</v>
      </c>
      <c r="C41" s="151">
        <v>0</v>
      </c>
      <c r="D41" s="145"/>
      <c r="E41" s="150"/>
      <c r="F41" s="151"/>
      <c r="G41" s="145"/>
      <c r="H41" s="146">
        <v>0</v>
      </c>
      <c r="I41" s="133" t="s">
        <v>158</v>
      </c>
      <c r="J41" s="147">
        <f t="shared" si="4"/>
        <v>0</v>
      </c>
      <c r="K41" s="148">
        <f t="shared" si="5"/>
        <v>0</v>
      </c>
      <c r="L41" s="149"/>
    </row>
    <row r="42" spans="1:12" ht="15" thickBot="1" x14ac:dyDescent="0.45">
      <c r="A42" s="142">
        <v>44501</v>
      </c>
      <c r="B42" s="150">
        <v>0</v>
      </c>
      <c r="C42" s="151">
        <v>0</v>
      </c>
      <c r="D42" s="145"/>
      <c r="E42" s="150"/>
      <c r="F42" s="151"/>
      <c r="G42" s="145"/>
      <c r="H42" s="146">
        <v>0</v>
      </c>
      <c r="I42" s="154">
        <f>I31/I38</f>
        <v>9.8159015199982349</v>
      </c>
      <c r="J42" s="147">
        <f t="shared" si="4"/>
        <v>0</v>
      </c>
      <c r="K42" s="148">
        <f t="shared" si="5"/>
        <v>0</v>
      </c>
      <c r="L42" s="149"/>
    </row>
    <row r="43" spans="1:12" ht="15" thickBot="1" x14ac:dyDescent="0.45">
      <c r="A43" s="155">
        <v>44531</v>
      </c>
      <c r="B43" s="156">
        <v>0</v>
      </c>
      <c r="C43" s="157">
        <v>0</v>
      </c>
      <c r="D43" s="158"/>
      <c r="E43" s="159"/>
      <c r="F43" s="157"/>
      <c r="G43" s="158"/>
      <c r="H43" s="160">
        <v>0</v>
      </c>
      <c r="I43" s="161" t="s">
        <v>159</v>
      </c>
      <c r="J43" s="147">
        <f t="shared" si="4"/>
        <v>0</v>
      </c>
      <c r="K43" s="148">
        <f t="shared" si="5"/>
        <v>0</v>
      </c>
      <c r="L43" s="149"/>
    </row>
    <row r="44" spans="1:12" ht="15" thickBot="1" x14ac:dyDescent="0.45">
      <c r="A44" s="162">
        <v>44562</v>
      </c>
      <c r="B44" s="163">
        <v>0</v>
      </c>
      <c r="C44" s="144">
        <v>0</v>
      </c>
      <c r="D44" s="145"/>
      <c r="E44" s="143"/>
      <c r="F44" s="144"/>
      <c r="G44" s="145"/>
      <c r="H44" s="146">
        <v>0</v>
      </c>
      <c r="I44" s="164">
        <f>J54+H54</f>
        <v>641176.06000000006</v>
      </c>
      <c r="J44" s="147">
        <f t="shared" si="4"/>
        <v>0</v>
      </c>
      <c r="K44" s="148">
        <f t="shared" si="5"/>
        <v>0</v>
      </c>
      <c r="L44" s="149"/>
    </row>
    <row r="45" spans="1:12" ht="15" thickBot="1" x14ac:dyDescent="0.45">
      <c r="A45" s="142">
        <v>44593</v>
      </c>
      <c r="B45" s="165">
        <v>0</v>
      </c>
      <c r="C45" s="151">
        <v>0</v>
      </c>
      <c r="D45" s="145"/>
      <c r="E45" s="150"/>
      <c r="F45" s="151"/>
      <c r="G45" s="145"/>
      <c r="H45" s="146">
        <v>0</v>
      </c>
      <c r="I45" s="161" t="s">
        <v>160</v>
      </c>
      <c r="J45" s="147">
        <f t="shared" si="4"/>
        <v>0</v>
      </c>
      <c r="K45" s="148">
        <f t="shared" si="5"/>
        <v>0</v>
      </c>
      <c r="L45" s="149"/>
    </row>
    <row r="46" spans="1:12" ht="15" thickBot="1" x14ac:dyDescent="0.45">
      <c r="A46" s="142">
        <v>44621</v>
      </c>
      <c r="B46" s="165">
        <v>0</v>
      </c>
      <c r="C46" s="151">
        <v>0</v>
      </c>
      <c r="D46" s="145"/>
      <c r="E46" s="150"/>
      <c r="F46" s="151"/>
      <c r="G46" s="145"/>
      <c r="H46" s="146">
        <v>0</v>
      </c>
      <c r="I46" s="164">
        <f>I31-I44</f>
        <v>248713.93999999994</v>
      </c>
      <c r="J46" s="147">
        <f t="shared" si="4"/>
        <v>0</v>
      </c>
      <c r="K46" s="148">
        <f t="shared" si="5"/>
        <v>0</v>
      </c>
      <c r="L46" s="149"/>
    </row>
    <row r="47" spans="1:12" ht="15" thickBot="1" x14ac:dyDescent="0.45">
      <c r="A47" s="142">
        <v>44652</v>
      </c>
      <c r="B47" s="165">
        <v>0</v>
      </c>
      <c r="C47" s="151">
        <v>0</v>
      </c>
      <c r="D47" s="145"/>
      <c r="E47" s="150"/>
      <c r="F47" s="151"/>
      <c r="G47" s="145"/>
      <c r="H47" s="146">
        <v>0</v>
      </c>
      <c r="I47" s="317"/>
      <c r="J47" s="147">
        <f t="shared" si="4"/>
        <v>0</v>
      </c>
      <c r="K47" s="148">
        <f t="shared" si="5"/>
        <v>0</v>
      </c>
      <c r="L47" s="149"/>
    </row>
    <row r="48" spans="1:12" ht="15" thickBot="1" x14ac:dyDescent="0.45">
      <c r="A48" s="142">
        <v>44682</v>
      </c>
      <c r="B48" s="165">
        <v>0</v>
      </c>
      <c r="C48" s="151">
        <v>0</v>
      </c>
      <c r="D48" s="145"/>
      <c r="E48" s="150"/>
      <c r="F48" s="151"/>
      <c r="G48" s="145"/>
      <c r="H48" s="146">
        <v>0</v>
      </c>
      <c r="I48" s="318"/>
      <c r="J48" s="147">
        <f t="shared" si="4"/>
        <v>0</v>
      </c>
      <c r="K48" s="148">
        <f t="shared" si="5"/>
        <v>0</v>
      </c>
      <c r="L48" s="149"/>
    </row>
    <row r="49" spans="1:12" ht="15" thickBot="1" x14ac:dyDescent="0.45">
      <c r="A49" s="142">
        <v>44713</v>
      </c>
      <c r="B49" s="165">
        <v>0</v>
      </c>
      <c r="C49" s="151">
        <v>0</v>
      </c>
      <c r="D49" s="145"/>
      <c r="E49" s="150"/>
      <c r="F49" s="151"/>
      <c r="G49" s="145"/>
      <c r="H49" s="146">
        <v>0</v>
      </c>
      <c r="I49" s="318"/>
      <c r="J49" s="147">
        <f t="shared" si="4"/>
        <v>0</v>
      </c>
      <c r="K49" s="148">
        <f t="shared" si="5"/>
        <v>0</v>
      </c>
      <c r="L49" s="149"/>
    </row>
    <row r="50" spans="1:12" ht="15" thickBot="1" x14ac:dyDescent="0.45">
      <c r="A50" s="142">
        <v>44743</v>
      </c>
      <c r="B50" s="165">
        <v>0</v>
      </c>
      <c r="C50" s="151">
        <v>0</v>
      </c>
      <c r="D50" s="145"/>
      <c r="E50" s="150"/>
      <c r="F50" s="151"/>
      <c r="G50" s="145"/>
      <c r="H50" s="146">
        <v>0</v>
      </c>
      <c r="I50" s="318"/>
      <c r="J50" s="147">
        <f t="shared" si="4"/>
        <v>0</v>
      </c>
      <c r="K50" s="148">
        <f t="shared" si="5"/>
        <v>0</v>
      </c>
      <c r="L50" s="149"/>
    </row>
    <row r="51" spans="1:12" ht="15" thickBot="1" x14ac:dyDescent="0.45">
      <c r="A51" s="142">
        <v>44774</v>
      </c>
      <c r="B51" s="165">
        <v>0</v>
      </c>
      <c r="C51" s="151">
        <v>0</v>
      </c>
      <c r="D51" s="145"/>
      <c r="E51" s="150"/>
      <c r="F51" s="151"/>
      <c r="G51" s="145"/>
      <c r="H51" s="146">
        <v>0</v>
      </c>
      <c r="I51" s="318"/>
      <c r="J51" s="147">
        <f t="shared" si="4"/>
        <v>0</v>
      </c>
      <c r="K51" s="148">
        <f t="shared" si="5"/>
        <v>0</v>
      </c>
      <c r="L51" s="149"/>
    </row>
    <row r="52" spans="1:12" ht="15" thickBot="1" x14ac:dyDescent="0.45">
      <c r="A52" s="142">
        <v>44805</v>
      </c>
      <c r="B52" s="165">
        <v>0</v>
      </c>
      <c r="C52" s="151">
        <v>0</v>
      </c>
      <c r="D52" s="145"/>
      <c r="E52" s="150"/>
      <c r="F52" s="151"/>
      <c r="G52" s="145"/>
      <c r="H52" s="146">
        <v>0</v>
      </c>
      <c r="I52" s="318"/>
      <c r="J52" s="147">
        <f t="shared" si="4"/>
        <v>0</v>
      </c>
      <c r="K52" s="148">
        <f t="shared" si="5"/>
        <v>0</v>
      </c>
      <c r="L52" s="149"/>
    </row>
    <row r="53" spans="1:12" ht="15" thickBot="1" x14ac:dyDescent="0.45">
      <c r="A53" s="142">
        <v>44835</v>
      </c>
      <c r="B53" s="166">
        <v>0</v>
      </c>
      <c r="C53" s="167">
        <v>0</v>
      </c>
      <c r="D53" s="145"/>
      <c r="E53" s="168"/>
      <c r="F53" s="167"/>
      <c r="G53" s="145"/>
      <c r="H53" s="131">
        <v>0</v>
      </c>
      <c r="I53" s="318"/>
      <c r="J53" s="147">
        <f t="shared" si="4"/>
        <v>0</v>
      </c>
      <c r="K53" s="148">
        <f t="shared" si="5"/>
        <v>0</v>
      </c>
      <c r="L53" s="149"/>
    </row>
    <row r="54" spans="1:12" ht="15" thickBot="1" x14ac:dyDescent="0.45">
      <c r="A54" s="169" t="s">
        <v>4</v>
      </c>
      <c r="B54" s="170">
        <f>SUM(B33:B53)</f>
        <v>215208.44</v>
      </c>
      <c r="C54" s="171">
        <f>SUM(C33:C53)</f>
        <v>654</v>
      </c>
      <c r="D54" s="170">
        <f t="shared" si="6"/>
        <v>329.06489296636084</v>
      </c>
      <c r="E54" s="170">
        <f>SUM(E33:E53)</f>
        <v>425967.62</v>
      </c>
      <c r="F54" s="171">
        <f>SUM(F33:F53)</f>
        <v>854</v>
      </c>
      <c r="G54" s="172">
        <f t="shared" si="7"/>
        <v>498.79112412177983</v>
      </c>
      <c r="H54" s="173">
        <f>SUM(H33:H53)</f>
        <v>0</v>
      </c>
      <c r="I54" s="318"/>
      <c r="J54" s="147">
        <f t="shared" si="4"/>
        <v>641176.06000000006</v>
      </c>
      <c r="K54" s="148">
        <f t="shared" si="5"/>
        <v>1508</v>
      </c>
      <c r="L54" s="149">
        <f t="shared" si="8"/>
        <v>425.1830636604775</v>
      </c>
    </row>
    <row r="55" spans="1:12" x14ac:dyDescent="0.4">
      <c r="A55" s="174" t="s">
        <v>161</v>
      </c>
      <c r="B55" s="175">
        <f>B54/I31</f>
        <v>0.24183712593691356</v>
      </c>
      <c r="C55" s="176"/>
      <c r="D55" s="177"/>
      <c r="E55" s="175">
        <f>E54/I31</f>
        <v>0.478674465383362</v>
      </c>
      <c r="F55" s="176"/>
      <c r="G55" s="177"/>
      <c r="H55" s="178">
        <f>H54/I31</f>
        <v>0</v>
      </c>
      <c r="I55" s="318"/>
      <c r="J55" s="179">
        <f>J54/I31</f>
        <v>0.72051159132027565</v>
      </c>
      <c r="K55" s="148"/>
      <c r="L55" s="180"/>
    </row>
    <row r="56" spans="1:12" ht="15" thickBot="1" x14ac:dyDescent="0.45">
      <c r="A56" s="181"/>
      <c r="B56" s="182"/>
      <c r="C56" s="183"/>
      <c r="D56" s="184"/>
      <c r="E56" s="182"/>
      <c r="F56" s="183"/>
      <c r="G56" s="184"/>
      <c r="H56" s="185"/>
      <c r="I56" s="319"/>
      <c r="J56" s="182"/>
      <c r="K56" s="183"/>
      <c r="L56" s="186"/>
    </row>
  </sheetData>
  <mergeCells count="20">
    <mergeCell ref="B3:D3"/>
    <mergeCell ref="E3:G3"/>
    <mergeCell ref="I3:K3"/>
    <mergeCell ref="H5:H6"/>
    <mergeCell ref="H17:H26"/>
    <mergeCell ref="A1:G1"/>
    <mergeCell ref="H1:K1"/>
    <mergeCell ref="B2:D2"/>
    <mergeCell ref="E2:G2"/>
    <mergeCell ref="I2:K2"/>
    <mergeCell ref="I33:I36"/>
    <mergeCell ref="I47:I56"/>
    <mergeCell ref="A29:H29"/>
    <mergeCell ref="I29:L29"/>
    <mergeCell ref="B30:D30"/>
    <mergeCell ref="E30:G30"/>
    <mergeCell ref="J30:L30"/>
    <mergeCell ref="B31:D31"/>
    <mergeCell ref="E31:G31"/>
    <mergeCell ref="J31:L3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45"/>
  <sheetViews>
    <sheetView workbookViewId="0"/>
  </sheetViews>
  <sheetFormatPr defaultRowHeight="14.6" x14ac:dyDescent="0.4"/>
  <cols>
    <col min="2" max="2" width="32.23046875" bestFit="1" customWidth="1"/>
    <col min="3" max="3" width="43" bestFit="1" customWidth="1"/>
    <col min="4" max="4" width="19" customWidth="1"/>
    <col min="5" max="5" width="21.3828125" bestFit="1" customWidth="1"/>
    <col min="6" max="6" width="25.61328125" bestFit="1" customWidth="1"/>
    <col min="7" max="7" width="21.61328125" bestFit="1" customWidth="1"/>
    <col min="8" max="8" width="14.61328125" customWidth="1"/>
    <col min="9" max="9" width="21.4609375" bestFit="1" customWidth="1"/>
    <col min="10" max="10" width="23.15234375" bestFit="1" customWidth="1"/>
  </cols>
  <sheetData>
    <row r="1" spans="1:10" x14ac:dyDescent="0.4">
      <c r="A1" s="19" t="s">
        <v>82</v>
      </c>
      <c r="B1" s="19" t="s">
        <v>83</v>
      </c>
      <c r="C1" s="19" t="s">
        <v>84</v>
      </c>
      <c r="D1" s="19" t="s">
        <v>85</v>
      </c>
      <c r="E1" s="19" t="s">
        <v>86</v>
      </c>
      <c r="F1" s="19" t="s">
        <v>87</v>
      </c>
      <c r="G1" s="19" t="s">
        <v>88</v>
      </c>
      <c r="H1" s="19" t="s">
        <v>89</v>
      </c>
      <c r="I1" s="19" t="s">
        <v>90</v>
      </c>
      <c r="J1" s="19" t="s">
        <v>91</v>
      </c>
    </row>
    <row r="2" spans="1:10" x14ac:dyDescent="0.4">
      <c r="A2" t="s">
        <v>35</v>
      </c>
      <c r="B2" s="56">
        <v>69186</v>
      </c>
      <c r="C2" s="57">
        <v>569</v>
      </c>
      <c r="D2" s="58">
        <v>8.2242072095510647E-3</v>
      </c>
      <c r="E2" s="59">
        <v>88841.7</v>
      </c>
      <c r="F2" s="60">
        <v>276</v>
      </c>
      <c r="G2" s="59">
        <v>321.89021739130436</v>
      </c>
      <c r="H2" s="59">
        <v>80394.63</v>
      </c>
      <c r="I2" s="61">
        <v>293</v>
      </c>
      <c r="J2" s="59">
        <v>274.38440273037543</v>
      </c>
    </row>
    <row r="3" spans="1:10" x14ac:dyDescent="0.4">
      <c r="A3" t="s">
        <v>3</v>
      </c>
      <c r="B3" s="56">
        <v>69227</v>
      </c>
      <c r="C3" s="62">
        <v>327</v>
      </c>
      <c r="D3" s="58">
        <v>4.7235905065942481E-3</v>
      </c>
      <c r="E3" s="59">
        <v>0</v>
      </c>
      <c r="F3" s="60">
        <v>0</v>
      </c>
      <c r="G3" s="63">
        <v>0</v>
      </c>
      <c r="H3" s="59">
        <v>87175.97</v>
      </c>
      <c r="I3" s="62">
        <v>327</v>
      </c>
      <c r="J3" s="59">
        <v>266.59318042813459</v>
      </c>
    </row>
    <row r="4" spans="1:10" x14ac:dyDescent="0.4">
      <c r="A4" t="s">
        <v>179</v>
      </c>
      <c r="B4" s="56">
        <v>69267</v>
      </c>
      <c r="C4" s="62">
        <v>291</v>
      </c>
      <c r="D4" s="58">
        <v>4.2011347394863355E-3</v>
      </c>
      <c r="E4" s="59">
        <v>0</v>
      </c>
      <c r="F4" s="60">
        <v>0</v>
      </c>
      <c r="G4" s="63">
        <v>0</v>
      </c>
      <c r="H4" s="59">
        <v>90243.71</v>
      </c>
      <c r="I4" s="62">
        <v>291</v>
      </c>
      <c r="J4" s="59">
        <v>310.11584192439864</v>
      </c>
    </row>
    <row r="5" spans="1:10" s="14" customFormat="1" x14ac:dyDescent="0.4">
      <c r="A5" s="14" t="s">
        <v>4</v>
      </c>
      <c r="B5" s="211">
        <v>207680</v>
      </c>
      <c r="C5" s="211">
        <v>1187</v>
      </c>
      <c r="D5" s="212">
        <v>5.7155238828967645E-3</v>
      </c>
      <c r="E5" s="213">
        <v>88841.7</v>
      </c>
      <c r="F5" s="284">
        <v>276</v>
      </c>
      <c r="G5" s="214">
        <v>321.89021739130436</v>
      </c>
      <c r="H5" s="213">
        <v>257814.31</v>
      </c>
      <c r="I5" s="215">
        <v>911</v>
      </c>
      <c r="J5" s="213">
        <v>283.00143798024146</v>
      </c>
    </row>
    <row r="6" spans="1:10" s="200" customFormat="1" x14ac:dyDescent="0.4">
      <c r="B6" s="206"/>
      <c r="C6" s="206"/>
      <c r="D6" s="207"/>
      <c r="E6" s="208"/>
      <c r="F6" s="208"/>
      <c r="G6" s="209"/>
      <c r="H6" s="208"/>
      <c r="I6" s="210"/>
      <c r="J6" s="208"/>
    </row>
    <row r="7" spans="1:10" hidden="1" x14ac:dyDescent="0.4">
      <c r="B7" s="197" t="s">
        <v>180</v>
      </c>
      <c r="C7" s="197"/>
      <c r="D7" s="196" t="s">
        <v>181</v>
      </c>
      <c r="E7" s="198" t="s">
        <v>182</v>
      </c>
    </row>
    <row r="8" spans="1:10" hidden="1" x14ac:dyDescent="0.4">
      <c r="B8" s="197">
        <v>44288</v>
      </c>
      <c r="C8" s="197"/>
      <c r="D8" s="196">
        <v>6498.36</v>
      </c>
      <c r="E8" s="198">
        <v>18</v>
      </c>
    </row>
    <row r="9" spans="1:10" hidden="1" x14ac:dyDescent="0.4">
      <c r="B9" s="197">
        <v>44295</v>
      </c>
      <c r="C9" s="197"/>
      <c r="D9" s="196">
        <v>22234.739999999998</v>
      </c>
      <c r="E9" s="198">
        <v>73</v>
      </c>
    </row>
    <row r="10" spans="1:10" hidden="1" x14ac:dyDescent="0.4">
      <c r="B10" s="197">
        <v>44302</v>
      </c>
      <c r="D10" s="196">
        <v>20469.785000000003</v>
      </c>
      <c r="E10" s="198">
        <v>88</v>
      </c>
    </row>
    <row r="11" spans="1:10" hidden="1" x14ac:dyDescent="0.4">
      <c r="B11" s="197">
        <v>44309</v>
      </c>
      <c r="C11" s="197"/>
      <c r="D11" s="196">
        <v>19954.939999999999</v>
      </c>
      <c r="E11" s="198">
        <v>79</v>
      </c>
    </row>
    <row r="12" spans="1:10" hidden="1" x14ac:dyDescent="0.4">
      <c r="B12" s="197">
        <v>44316</v>
      </c>
      <c r="C12" s="197"/>
      <c r="D12" s="196">
        <v>11236.8</v>
      </c>
      <c r="E12" s="198">
        <v>35</v>
      </c>
      <c r="G12" t="s">
        <v>35</v>
      </c>
      <c r="H12" s="196">
        <f>SUM(D8:D12,D24)</f>
        <v>169236.32500000001</v>
      </c>
    </row>
    <row r="13" spans="1:10" hidden="1" x14ac:dyDescent="0.4">
      <c r="B13" s="197">
        <v>44323</v>
      </c>
      <c r="C13" s="197"/>
      <c r="D13" s="196">
        <v>11454.01</v>
      </c>
      <c r="E13" s="198">
        <v>43</v>
      </c>
      <c r="G13" t="s">
        <v>3</v>
      </c>
      <c r="H13" s="196">
        <f>SUM(D13:D16)</f>
        <v>87175.97</v>
      </c>
    </row>
    <row r="14" spans="1:10" hidden="1" x14ac:dyDescent="0.4">
      <c r="B14" s="197">
        <v>44330</v>
      </c>
      <c r="C14" s="197"/>
      <c r="D14" s="196">
        <v>24450.82</v>
      </c>
      <c r="E14" s="198">
        <v>107</v>
      </c>
      <c r="G14" t="s">
        <v>179</v>
      </c>
      <c r="H14" s="196">
        <f>SUM(D17:D20)</f>
        <v>81178.720000000001</v>
      </c>
    </row>
    <row r="15" spans="1:10" hidden="1" x14ac:dyDescent="0.4">
      <c r="B15" s="197">
        <v>44337</v>
      </c>
      <c r="C15" s="197"/>
      <c r="D15" s="196">
        <v>29424.49</v>
      </c>
      <c r="E15" s="198">
        <v>113</v>
      </c>
      <c r="G15" t="s">
        <v>4</v>
      </c>
      <c r="H15" s="196">
        <f>SUM(H12:H14)</f>
        <v>337591.01500000001</v>
      </c>
    </row>
    <row r="16" spans="1:10" hidden="1" x14ac:dyDescent="0.4">
      <c r="B16" s="197">
        <v>44344</v>
      </c>
      <c r="C16" s="197"/>
      <c r="D16" s="196">
        <v>21846.65</v>
      </c>
      <c r="E16" s="198">
        <v>64</v>
      </c>
    </row>
    <row r="17" spans="1:10" hidden="1" x14ac:dyDescent="0.4">
      <c r="B17" s="197">
        <v>44351</v>
      </c>
      <c r="C17" s="197"/>
      <c r="D17" s="196">
        <v>8044.6</v>
      </c>
      <c r="E17" s="198">
        <v>31</v>
      </c>
    </row>
    <row r="18" spans="1:10" hidden="1" x14ac:dyDescent="0.4">
      <c r="B18" s="197">
        <v>44358</v>
      </c>
      <c r="C18" s="197"/>
      <c r="D18" s="196">
        <v>20496.55</v>
      </c>
      <c r="E18" s="198">
        <v>62</v>
      </c>
    </row>
    <row r="19" spans="1:10" hidden="1" x14ac:dyDescent="0.4">
      <c r="B19" s="197">
        <v>44365</v>
      </c>
      <c r="C19" s="197"/>
      <c r="D19" s="196">
        <v>33544.959999999999</v>
      </c>
      <c r="E19" s="198">
        <v>98</v>
      </c>
    </row>
    <row r="20" spans="1:10" hidden="1" x14ac:dyDescent="0.4">
      <c r="B20" s="197">
        <v>44372</v>
      </c>
      <c r="C20" s="197"/>
      <c r="D20" s="196">
        <v>19092.61</v>
      </c>
      <c r="E20" s="198">
        <v>74</v>
      </c>
    </row>
    <row r="21" spans="1:10" hidden="1" x14ac:dyDescent="0.4">
      <c r="B21" s="197" t="s">
        <v>183</v>
      </c>
      <c r="D21" s="196">
        <v>248749.31499999994</v>
      </c>
      <c r="E21" s="198">
        <v>885</v>
      </c>
    </row>
    <row r="22" spans="1:10" hidden="1" x14ac:dyDescent="0.4">
      <c r="B22" s="197"/>
      <c r="C22" s="197"/>
      <c r="D22" s="196"/>
      <c r="E22" s="198"/>
    </row>
    <row r="23" spans="1:10" hidden="1" x14ac:dyDescent="0.4">
      <c r="B23" s="197"/>
      <c r="C23" s="197"/>
      <c r="D23" s="196"/>
      <c r="E23" s="198"/>
    </row>
    <row r="24" spans="1:10" hidden="1" x14ac:dyDescent="0.4">
      <c r="B24" s="197" t="s">
        <v>184</v>
      </c>
      <c r="C24" s="197"/>
      <c r="D24" s="196">
        <v>88841.7</v>
      </c>
      <c r="E24" s="198">
        <v>276</v>
      </c>
    </row>
    <row r="25" spans="1:10" hidden="1" x14ac:dyDescent="0.4">
      <c r="B25" s="197"/>
      <c r="C25" s="197"/>
      <c r="D25" s="196"/>
      <c r="E25" s="198"/>
    </row>
    <row r="26" spans="1:10" hidden="1" x14ac:dyDescent="0.4">
      <c r="B26" s="197" t="s">
        <v>185</v>
      </c>
      <c r="C26" s="197"/>
      <c r="D26" s="196">
        <v>337591.01499999996</v>
      </c>
      <c r="E26" s="198">
        <v>1161</v>
      </c>
    </row>
    <row r="27" spans="1:10" hidden="1" x14ac:dyDescent="0.4">
      <c r="B27" s="197"/>
      <c r="C27" s="197"/>
      <c r="D27" s="196"/>
      <c r="E27" s="198"/>
    </row>
    <row r="28" spans="1:10" hidden="1" x14ac:dyDescent="0.4">
      <c r="B28" s="197" t="s">
        <v>186</v>
      </c>
      <c r="C28" s="197"/>
      <c r="D28" s="196">
        <v>707517</v>
      </c>
      <c r="E28" s="198"/>
    </row>
    <row r="29" spans="1:10" hidden="1" x14ac:dyDescent="0.4">
      <c r="B29" s="197"/>
      <c r="C29" s="197"/>
      <c r="D29" s="196"/>
      <c r="E29" s="198"/>
    </row>
    <row r="30" spans="1:10" hidden="1" x14ac:dyDescent="0.4">
      <c r="B30" t="s">
        <v>187</v>
      </c>
      <c r="C30" s="197"/>
      <c r="D30" s="199">
        <v>0.47714898016584756</v>
      </c>
      <c r="E30" s="198"/>
    </row>
    <row r="31" spans="1:10" s="200" customFormat="1" hidden="1" x14ac:dyDescent="0.4">
      <c r="C31" s="201"/>
      <c r="D31" s="202"/>
      <c r="E31" s="203"/>
    </row>
    <row r="32" spans="1:10" x14ac:dyDescent="0.4">
      <c r="A32" s="19" t="s">
        <v>82</v>
      </c>
      <c r="B32" s="19" t="s">
        <v>83</v>
      </c>
      <c r="C32" s="19" t="s">
        <v>84</v>
      </c>
      <c r="D32" s="19" t="s">
        <v>85</v>
      </c>
      <c r="E32" s="19" t="s">
        <v>86</v>
      </c>
      <c r="F32" s="19" t="s">
        <v>87</v>
      </c>
      <c r="G32" s="19" t="s">
        <v>88</v>
      </c>
      <c r="H32" s="19" t="s">
        <v>89</v>
      </c>
      <c r="I32" s="19" t="s">
        <v>90</v>
      </c>
      <c r="J32" s="19" t="s">
        <v>91</v>
      </c>
    </row>
    <row r="33" spans="1:10" x14ac:dyDescent="0.4">
      <c r="A33" t="s">
        <v>35</v>
      </c>
      <c r="B33" s="56">
        <v>69186</v>
      </c>
      <c r="C33" s="57">
        <f>293+276</f>
        <v>569</v>
      </c>
      <c r="D33" s="58">
        <f>+C33/B33</f>
        <v>8.2242072095510647E-3</v>
      </c>
      <c r="E33" s="59">
        <v>88841.7</v>
      </c>
      <c r="F33" s="60">
        <v>276</v>
      </c>
      <c r="G33" s="59">
        <f>+E33/F33</f>
        <v>321.89021739130436</v>
      </c>
      <c r="H33" s="59">
        <v>79860.63</v>
      </c>
      <c r="I33" s="61">
        <v>293</v>
      </c>
      <c r="J33" s="59">
        <f>+H33/I33</f>
        <v>272.56187713310584</v>
      </c>
    </row>
    <row r="34" spans="1:10" x14ac:dyDescent="0.4">
      <c r="A34" t="s">
        <v>3</v>
      </c>
      <c r="B34" s="56">
        <v>69227</v>
      </c>
      <c r="C34" s="62">
        <v>327</v>
      </c>
      <c r="D34" s="58">
        <f>+C34/B34</f>
        <v>4.7235905065942481E-3</v>
      </c>
      <c r="E34" s="59">
        <v>0</v>
      </c>
      <c r="F34" s="60">
        <v>0</v>
      </c>
      <c r="G34" s="63">
        <v>0</v>
      </c>
      <c r="H34" s="59">
        <v>87175.97</v>
      </c>
      <c r="I34" s="62">
        <v>327</v>
      </c>
      <c r="J34" s="59">
        <f>+H34/I34</f>
        <v>266.59318042813459</v>
      </c>
    </row>
    <row r="35" spans="1:10" s="14" customFormat="1" x14ac:dyDescent="0.4">
      <c r="A35" s="14" t="s">
        <v>4</v>
      </c>
      <c r="B35" s="211">
        <f>+B34</f>
        <v>69227</v>
      </c>
      <c r="C35" s="229">
        <f>+C34+C33</f>
        <v>896</v>
      </c>
      <c r="D35" s="212">
        <f>+C35/B35</f>
        <v>1.294292689268638E-2</v>
      </c>
      <c r="E35" s="213">
        <f>+E33+E34</f>
        <v>88841.7</v>
      </c>
      <c r="F35" s="230">
        <f>+F33+F34</f>
        <v>276</v>
      </c>
      <c r="G35" s="214">
        <f>+E35/F35</f>
        <v>321.89021739130436</v>
      </c>
      <c r="H35" s="213">
        <f>+H34+H33</f>
        <v>167036.6</v>
      </c>
      <c r="I35" s="229">
        <f>+I34+I33</f>
        <v>620</v>
      </c>
      <c r="J35" s="213">
        <f>+H35/I35</f>
        <v>269.41387096774196</v>
      </c>
    </row>
    <row r="37" spans="1:10" s="200" customFormat="1" x14ac:dyDescent="0.4"/>
    <row r="38" spans="1:10" x14ac:dyDescent="0.4">
      <c r="A38" s="19" t="s">
        <v>82</v>
      </c>
      <c r="B38" s="19" t="s">
        <v>92</v>
      </c>
      <c r="C38" s="66" t="s">
        <v>93</v>
      </c>
      <c r="D38" s="19" t="s">
        <v>94</v>
      </c>
    </row>
    <row r="39" spans="1:10" x14ac:dyDescent="0.4">
      <c r="A39" s="15" t="s">
        <v>35</v>
      </c>
      <c r="B39" s="67">
        <v>940667.18</v>
      </c>
      <c r="C39" s="68">
        <v>4937</v>
      </c>
      <c r="D39" s="69">
        <f>+B39/C39</f>
        <v>190.5341664978732</v>
      </c>
    </row>
    <row r="40" spans="1:10" x14ac:dyDescent="0.4">
      <c r="A40" s="15" t="s">
        <v>3</v>
      </c>
      <c r="B40" s="59">
        <v>958391.61</v>
      </c>
      <c r="C40" s="56">
        <v>5602</v>
      </c>
      <c r="D40" s="69">
        <f>+B40/C40</f>
        <v>171.08025883612996</v>
      </c>
    </row>
    <row r="45" spans="1:10" x14ac:dyDescent="0.4">
      <c r="B45" s="64"/>
      <c r="C45" s="65"/>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N100"/>
  <sheetViews>
    <sheetView zoomScale="70" zoomScaleNormal="70" workbookViewId="0"/>
  </sheetViews>
  <sheetFormatPr defaultColWidth="8.69140625" defaultRowHeight="14.6" x14ac:dyDescent="0.4"/>
  <cols>
    <col min="1" max="1" width="34.4609375" customWidth="1"/>
    <col min="2" max="2" width="21.69140625" customWidth="1"/>
    <col min="3" max="3" width="20.69140625" customWidth="1"/>
    <col min="5" max="5" width="11" bestFit="1" customWidth="1"/>
    <col min="6" max="6" width="10.53515625" bestFit="1" customWidth="1"/>
    <col min="7" max="7" width="18.23046875" bestFit="1" customWidth="1"/>
    <col min="8" max="8" width="8.69140625" style="281"/>
    <col min="9" max="9" width="34.4609375" customWidth="1"/>
    <col min="10" max="10" width="21.69140625" customWidth="1"/>
    <col min="11" max="11" width="20.69140625" customWidth="1"/>
    <col min="13" max="13" width="11" bestFit="1" customWidth="1"/>
    <col min="15" max="15" width="18.23046875" bestFit="1" customWidth="1"/>
    <col min="17" max="17" width="8.69140625" style="98"/>
    <col min="18" max="18" width="34.4609375" style="24" customWidth="1"/>
    <col min="19" max="19" width="21.69140625" style="24" customWidth="1"/>
    <col min="20" max="20" width="20.69140625" style="24" customWidth="1"/>
    <col min="21" max="21" width="8.69140625" style="24"/>
    <col min="22" max="22" width="11" style="24" bestFit="1" customWidth="1"/>
    <col min="23" max="24" width="8.69140625" style="24"/>
    <col min="25" max="25" width="8.69140625" style="98"/>
    <col min="26" max="26" width="8.69140625" style="24"/>
    <col min="27" max="28" width="11.84375" style="24" customWidth="1"/>
    <col min="29" max="32" width="8.69140625" style="24"/>
    <col min="33" max="33" width="8.69140625" style="98"/>
    <col min="34" max="34" width="8.69140625" style="24"/>
    <col min="35" max="35" width="11" style="24" bestFit="1" customWidth="1"/>
    <col min="36" max="36" width="15.53515625" style="24" bestFit="1" customWidth="1"/>
    <col min="37" max="16384" width="8.69140625" style="24"/>
  </cols>
  <sheetData>
    <row r="1" spans="1:40" ht="12.9" x14ac:dyDescent="0.35">
      <c r="A1" s="282" t="s">
        <v>211</v>
      </c>
      <c r="B1" s="24"/>
      <c r="C1" s="24"/>
      <c r="D1" s="24"/>
      <c r="E1" s="24"/>
      <c r="F1" s="24"/>
      <c r="G1" s="24"/>
      <c r="H1" s="280"/>
      <c r="I1" s="97" t="s">
        <v>179</v>
      </c>
      <c r="J1" s="24"/>
      <c r="K1" s="24"/>
      <c r="L1" s="24"/>
      <c r="M1" s="24"/>
      <c r="N1" s="24"/>
      <c r="O1" s="24"/>
      <c r="P1" s="217"/>
      <c r="R1" s="97" t="s">
        <v>3</v>
      </c>
      <c r="Z1" s="97" t="s">
        <v>35</v>
      </c>
    </row>
    <row r="2" spans="1:40" ht="12.9" x14ac:dyDescent="0.35">
      <c r="A2" s="282"/>
      <c r="B2" s="24"/>
      <c r="C2" s="24"/>
      <c r="D2" s="24"/>
      <c r="E2" s="24"/>
      <c r="F2" s="24"/>
      <c r="G2" s="24"/>
      <c r="H2" s="280"/>
      <c r="I2" s="97"/>
      <c r="J2" s="24"/>
      <c r="K2" s="24"/>
      <c r="L2" s="24"/>
      <c r="M2" s="24"/>
      <c r="N2" s="24"/>
      <c r="O2" s="24"/>
      <c r="P2" s="217"/>
      <c r="R2" s="97"/>
      <c r="Z2" s="23" t="s">
        <v>108</v>
      </c>
    </row>
    <row r="3" spans="1:40" ht="12.9" x14ac:dyDescent="0.35">
      <c r="A3" s="282"/>
      <c r="B3" s="24"/>
      <c r="C3" s="24"/>
      <c r="D3" s="24"/>
      <c r="E3" s="24"/>
      <c r="F3" s="24"/>
      <c r="G3" s="24"/>
      <c r="H3" s="280"/>
      <c r="I3" s="97"/>
      <c r="J3" s="24"/>
      <c r="K3" s="24"/>
      <c r="L3" s="24"/>
      <c r="M3" s="24"/>
      <c r="N3" s="24"/>
      <c r="O3" s="24"/>
      <c r="P3" s="217"/>
      <c r="R3" s="97"/>
    </row>
    <row r="4" spans="1:40" ht="12.9" x14ac:dyDescent="0.35">
      <c r="A4" s="282"/>
      <c r="B4" s="24"/>
      <c r="C4" s="24"/>
      <c r="D4" s="24"/>
      <c r="E4" s="24"/>
      <c r="F4" s="24"/>
      <c r="G4" s="24"/>
      <c r="H4" s="280"/>
      <c r="I4" s="97"/>
      <c r="J4" s="24"/>
      <c r="K4" s="24"/>
      <c r="L4" s="24"/>
      <c r="M4" s="24"/>
      <c r="N4" s="24"/>
      <c r="O4" s="24"/>
      <c r="P4" s="217"/>
      <c r="R4" s="97"/>
      <c r="AC4" s="333" t="s">
        <v>44</v>
      </c>
      <c r="AD4" s="333"/>
      <c r="AE4" s="333"/>
    </row>
    <row r="5" spans="1:40" x14ac:dyDescent="0.4">
      <c r="A5" s="23" t="s">
        <v>108</v>
      </c>
      <c r="B5" s="24"/>
      <c r="C5" s="24"/>
      <c r="D5" s="24"/>
      <c r="E5" s="24"/>
      <c r="F5" s="24"/>
      <c r="G5" s="24"/>
      <c r="I5" s="23" t="s">
        <v>108</v>
      </c>
      <c r="J5" s="24"/>
      <c r="K5" s="24"/>
      <c r="L5" s="24"/>
      <c r="M5" s="24"/>
      <c r="N5" s="24"/>
      <c r="O5" s="24"/>
      <c r="R5" s="23" t="s">
        <v>108</v>
      </c>
      <c r="Z5" s="92" t="s">
        <v>109</v>
      </c>
      <c r="AA5" s="92" t="s">
        <v>42</v>
      </c>
      <c r="AB5" s="92" t="s">
        <v>43</v>
      </c>
      <c r="AC5" s="92" t="s">
        <v>45</v>
      </c>
      <c r="AD5" s="92" t="s">
        <v>46</v>
      </c>
      <c r="AE5" s="92" t="s">
        <v>47</v>
      </c>
      <c r="AF5" s="92" t="s">
        <v>110</v>
      </c>
    </row>
    <row r="6" spans="1:40" x14ac:dyDescent="0.4">
      <c r="A6" s="23"/>
      <c r="B6" s="24"/>
      <c r="C6" s="24"/>
      <c r="D6" s="24"/>
      <c r="E6" s="24"/>
      <c r="F6" s="24"/>
      <c r="G6" s="24"/>
      <c r="I6" s="23"/>
      <c r="J6" s="24"/>
      <c r="K6" s="24"/>
      <c r="L6" s="24"/>
      <c r="M6" s="24"/>
      <c r="N6" s="24"/>
      <c r="O6" s="24"/>
      <c r="Z6" s="99">
        <v>97834</v>
      </c>
      <c r="AA6" s="100">
        <v>3</v>
      </c>
      <c r="AB6" s="100">
        <v>4</v>
      </c>
      <c r="AC6" s="100" t="s">
        <v>111</v>
      </c>
      <c r="AD6" s="100" t="s">
        <v>111</v>
      </c>
      <c r="AE6" s="100">
        <v>1</v>
      </c>
      <c r="AF6" s="101">
        <f>SUM(AA6:AE6)</f>
        <v>8</v>
      </c>
    </row>
    <row r="7" spans="1:40" x14ac:dyDescent="0.4">
      <c r="A7" s="23"/>
      <c r="B7" s="24"/>
      <c r="C7" s="24"/>
      <c r="D7" s="24"/>
      <c r="E7" s="24"/>
      <c r="F7" s="24"/>
      <c r="G7" s="24"/>
      <c r="I7" s="23"/>
      <c r="J7" s="24"/>
      <c r="K7" s="24"/>
      <c r="L7" s="24"/>
      <c r="M7" s="24"/>
      <c r="N7" s="24"/>
      <c r="O7" s="24"/>
      <c r="U7" s="333" t="s">
        <v>44</v>
      </c>
      <c r="V7" s="333"/>
      <c r="W7" s="333"/>
      <c r="Z7" s="99">
        <v>97837</v>
      </c>
      <c r="AA7" s="100" t="s">
        <v>111</v>
      </c>
      <c r="AB7" s="100">
        <v>1</v>
      </c>
      <c r="AC7" s="100" t="s">
        <v>111</v>
      </c>
      <c r="AD7" s="100" t="s">
        <v>111</v>
      </c>
      <c r="AE7" s="100" t="s">
        <v>111</v>
      </c>
      <c r="AF7" s="101">
        <f t="shared" ref="AF7:AF21" si="0">SUM(AA7:AE7)</f>
        <v>1</v>
      </c>
    </row>
    <row r="8" spans="1:40" x14ac:dyDescent="0.4">
      <c r="A8" s="24"/>
      <c r="B8" s="24"/>
      <c r="C8" s="24"/>
      <c r="D8" s="24"/>
      <c r="E8" s="24"/>
      <c r="F8" s="24"/>
      <c r="G8" s="24"/>
      <c r="I8" s="24"/>
      <c r="J8" s="24"/>
      <c r="K8" s="24"/>
      <c r="L8" s="24"/>
      <c r="M8" s="24"/>
      <c r="N8" s="24"/>
      <c r="O8" s="24"/>
      <c r="R8" s="92" t="s">
        <v>109</v>
      </c>
      <c r="S8" s="92" t="s">
        <v>42</v>
      </c>
      <c r="T8" s="92" t="s">
        <v>43</v>
      </c>
      <c r="U8" s="92" t="s">
        <v>45</v>
      </c>
      <c r="V8" s="92" t="s">
        <v>46</v>
      </c>
      <c r="W8" s="92" t="s">
        <v>47</v>
      </c>
      <c r="X8" s="92" t="s">
        <v>110</v>
      </c>
      <c r="Z8" s="99">
        <v>97840</v>
      </c>
      <c r="AA8" s="100">
        <v>1</v>
      </c>
      <c r="AB8" s="100" t="s">
        <v>111</v>
      </c>
      <c r="AC8" s="100" t="s">
        <v>111</v>
      </c>
      <c r="AD8" s="100" t="s">
        <v>111</v>
      </c>
      <c r="AE8" s="100" t="s">
        <v>111</v>
      </c>
      <c r="AF8" s="101">
        <f t="shared" si="0"/>
        <v>1</v>
      </c>
    </row>
    <row r="9" spans="1:40" x14ac:dyDescent="0.4">
      <c r="A9" s="24"/>
      <c r="B9" s="24"/>
      <c r="C9" s="24"/>
      <c r="D9" s="333" t="s">
        <v>44</v>
      </c>
      <c r="E9" s="333"/>
      <c r="F9" s="333"/>
      <c r="G9" s="24"/>
      <c r="I9" s="24"/>
      <c r="J9" s="24"/>
      <c r="K9" s="24"/>
      <c r="L9" s="333" t="s">
        <v>44</v>
      </c>
      <c r="M9" s="333"/>
      <c r="N9" s="333"/>
      <c r="O9" s="24"/>
      <c r="R9" s="93">
        <v>97834</v>
      </c>
      <c r="S9" s="93">
        <v>1</v>
      </c>
      <c r="T9" s="93">
        <v>1</v>
      </c>
      <c r="U9" s="93" t="s">
        <v>111</v>
      </c>
      <c r="V9" s="93" t="s">
        <v>111</v>
      </c>
      <c r="W9" s="93" t="s">
        <v>111</v>
      </c>
      <c r="X9" s="94">
        <v>2</v>
      </c>
      <c r="Z9" s="99">
        <v>97870</v>
      </c>
      <c r="AA9" s="100" t="s">
        <v>111</v>
      </c>
      <c r="AB9" s="100">
        <v>2</v>
      </c>
      <c r="AC9" s="100" t="s">
        <v>111</v>
      </c>
      <c r="AD9" s="100" t="s">
        <v>111</v>
      </c>
      <c r="AE9" s="100">
        <v>1</v>
      </c>
      <c r="AF9" s="101">
        <f t="shared" si="0"/>
        <v>3</v>
      </c>
      <c r="AH9" s="97" t="s">
        <v>34</v>
      </c>
    </row>
    <row r="10" spans="1:40" x14ac:dyDescent="0.4">
      <c r="A10" s="92" t="s">
        <v>109</v>
      </c>
      <c r="B10" s="92" t="s">
        <v>42</v>
      </c>
      <c r="C10" s="92" t="s">
        <v>43</v>
      </c>
      <c r="D10" s="92" t="s">
        <v>45</v>
      </c>
      <c r="E10" s="92" t="s">
        <v>46</v>
      </c>
      <c r="F10" s="92" t="s">
        <v>47</v>
      </c>
      <c r="G10" s="92" t="s">
        <v>110</v>
      </c>
      <c r="I10" s="92" t="s">
        <v>109</v>
      </c>
      <c r="J10" s="92" t="s">
        <v>42</v>
      </c>
      <c r="K10" s="92" t="s">
        <v>43</v>
      </c>
      <c r="L10" s="92" t="s">
        <v>45</v>
      </c>
      <c r="M10" s="92" t="s">
        <v>46</v>
      </c>
      <c r="N10" s="92" t="s">
        <v>47</v>
      </c>
      <c r="O10" s="92" t="s">
        <v>110</v>
      </c>
      <c r="R10" s="93">
        <v>97837</v>
      </c>
      <c r="S10" s="93" t="s">
        <v>111</v>
      </c>
      <c r="T10" s="93">
        <v>1</v>
      </c>
      <c r="U10" s="93" t="s">
        <v>111</v>
      </c>
      <c r="V10" s="93" t="s">
        <v>111</v>
      </c>
      <c r="W10" s="93" t="s">
        <v>111</v>
      </c>
      <c r="X10" s="94">
        <v>1</v>
      </c>
      <c r="Z10" s="99">
        <v>97884</v>
      </c>
      <c r="AA10" s="100">
        <v>1</v>
      </c>
      <c r="AB10" s="100" t="s">
        <v>111</v>
      </c>
      <c r="AC10" s="100" t="s">
        <v>111</v>
      </c>
      <c r="AD10" s="100" t="s">
        <v>111</v>
      </c>
      <c r="AE10" s="100" t="s">
        <v>111</v>
      </c>
      <c r="AF10" s="101">
        <f t="shared" si="0"/>
        <v>1</v>
      </c>
      <c r="AH10" s="23" t="s">
        <v>124</v>
      </c>
    </row>
    <row r="11" spans="1:40" x14ac:dyDescent="0.4">
      <c r="A11" s="36" t="s">
        <v>110</v>
      </c>
      <c r="B11" s="283">
        <f>SUM(J22,S22,AA22,AI22)</f>
        <v>247</v>
      </c>
      <c r="C11" s="283">
        <f t="shared" ref="C11:F11" si="1">SUM(K22,T22,AB22,AJ22)</f>
        <v>234</v>
      </c>
      <c r="D11" s="283">
        <f t="shared" si="1"/>
        <v>14</v>
      </c>
      <c r="E11" s="283">
        <f t="shared" si="1"/>
        <v>9</v>
      </c>
      <c r="F11" s="283">
        <f t="shared" si="1"/>
        <v>56</v>
      </c>
      <c r="G11" s="283">
        <f>SUM(B11:F11)</f>
        <v>560</v>
      </c>
      <c r="I11" s="40">
        <v>97834</v>
      </c>
      <c r="J11" s="40">
        <v>2</v>
      </c>
      <c r="K11" s="93" t="s">
        <v>111</v>
      </c>
      <c r="L11" s="93" t="s">
        <v>111</v>
      </c>
      <c r="M11" s="93" t="s">
        <v>111</v>
      </c>
      <c r="N11" s="40">
        <v>1</v>
      </c>
      <c r="O11" s="218">
        <f>SUM(J11:N11)</f>
        <v>3</v>
      </c>
      <c r="R11" s="93">
        <v>97870</v>
      </c>
      <c r="S11" s="93">
        <v>3</v>
      </c>
      <c r="T11" s="93">
        <v>2</v>
      </c>
      <c r="U11" s="93" t="s">
        <v>111</v>
      </c>
      <c r="V11" s="93" t="s">
        <v>111</v>
      </c>
      <c r="W11" s="93" t="s">
        <v>111</v>
      </c>
      <c r="X11" s="94">
        <v>5</v>
      </c>
      <c r="Z11" s="99">
        <v>97901</v>
      </c>
      <c r="AA11" s="100">
        <v>1</v>
      </c>
      <c r="AB11" s="100">
        <v>4</v>
      </c>
      <c r="AC11" s="100" t="s">
        <v>111</v>
      </c>
      <c r="AD11" s="100" t="s">
        <v>111</v>
      </c>
      <c r="AE11" s="100" t="s">
        <v>111</v>
      </c>
      <c r="AF11" s="101">
        <f t="shared" si="0"/>
        <v>5</v>
      </c>
    </row>
    <row r="12" spans="1:40" x14ac:dyDescent="0.4">
      <c r="I12" s="40">
        <v>97870</v>
      </c>
      <c r="J12" s="40">
        <v>1</v>
      </c>
      <c r="K12" s="40">
        <v>2</v>
      </c>
      <c r="L12" s="93" t="s">
        <v>111</v>
      </c>
      <c r="M12" s="93" t="s">
        <v>111</v>
      </c>
      <c r="N12" s="93" t="s">
        <v>111</v>
      </c>
      <c r="O12" s="218">
        <f t="shared" ref="O12:O21" si="2">SUM(J12:N12)</f>
        <v>3</v>
      </c>
      <c r="R12" s="93">
        <v>97884</v>
      </c>
      <c r="S12" s="93">
        <v>1</v>
      </c>
      <c r="T12" s="93" t="s">
        <v>111</v>
      </c>
      <c r="U12" s="93" t="s">
        <v>111</v>
      </c>
      <c r="V12" s="93" t="s">
        <v>111</v>
      </c>
      <c r="W12" s="93" t="s">
        <v>111</v>
      </c>
      <c r="X12" s="94">
        <v>1</v>
      </c>
      <c r="Z12" s="99">
        <v>97903</v>
      </c>
      <c r="AA12" s="100">
        <v>1</v>
      </c>
      <c r="AB12" s="100" t="s">
        <v>111</v>
      </c>
      <c r="AC12" s="100" t="s">
        <v>111</v>
      </c>
      <c r="AD12" s="100" t="s">
        <v>111</v>
      </c>
      <c r="AE12" s="100" t="s">
        <v>111</v>
      </c>
      <c r="AF12" s="101">
        <f t="shared" si="0"/>
        <v>1</v>
      </c>
      <c r="AK12" s="333" t="s">
        <v>44</v>
      </c>
      <c r="AL12" s="333"/>
      <c r="AM12" s="333"/>
    </row>
    <row r="13" spans="1:40" x14ac:dyDescent="0.4">
      <c r="I13" s="40">
        <v>97901</v>
      </c>
      <c r="J13" s="40">
        <v>1</v>
      </c>
      <c r="K13" s="40">
        <v>2</v>
      </c>
      <c r="L13" s="93" t="s">
        <v>111</v>
      </c>
      <c r="M13" s="40">
        <v>1</v>
      </c>
      <c r="N13" s="93" t="s">
        <v>111</v>
      </c>
      <c r="O13" s="218">
        <f t="shared" si="2"/>
        <v>4</v>
      </c>
      <c r="R13" s="93">
        <v>97901</v>
      </c>
      <c r="S13" s="93">
        <v>3</v>
      </c>
      <c r="T13" s="93">
        <v>1</v>
      </c>
      <c r="U13" s="93" t="s">
        <v>111</v>
      </c>
      <c r="V13" s="93" t="s">
        <v>111</v>
      </c>
      <c r="W13" s="93" t="s">
        <v>111</v>
      </c>
      <c r="X13" s="94">
        <v>4</v>
      </c>
      <c r="Z13" s="99">
        <v>97904</v>
      </c>
      <c r="AA13" s="100" t="s">
        <v>111</v>
      </c>
      <c r="AB13" s="100" t="s">
        <v>111</v>
      </c>
      <c r="AC13" s="100" t="s">
        <v>111</v>
      </c>
      <c r="AD13" s="100" t="s">
        <v>111</v>
      </c>
      <c r="AE13" s="100">
        <v>1</v>
      </c>
      <c r="AF13" s="101">
        <f t="shared" si="0"/>
        <v>1</v>
      </c>
      <c r="AH13" s="92" t="s">
        <v>109</v>
      </c>
      <c r="AI13" s="92" t="s">
        <v>42</v>
      </c>
      <c r="AJ13" s="92" t="s">
        <v>43</v>
      </c>
      <c r="AK13" s="92" t="s">
        <v>45</v>
      </c>
      <c r="AL13" s="92" t="s">
        <v>46</v>
      </c>
      <c r="AM13" s="92" t="s">
        <v>47</v>
      </c>
      <c r="AN13" s="92" t="s">
        <v>110</v>
      </c>
    </row>
    <row r="14" spans="1:40" x14ac:dyDescent="0.4">
      <c r="A14" s="23" t="s">
        <v>38</v>
      </c>
      <c r="B14" s="24"/>
      <c r="C14" s="24"/>
      <c r="D14" s="24"/>
      <c r="I14" s="40">
        <v>97904</v>
      </c>
      <c r="J14" s="93" t="s">
        <v>111</v>
      </c>
      <c r="K14" s="40">
        <v>2</v>
      </c>
      <c r="L14" s="93" t="s">
        <v>111</v>
      </c>
      <c r="M14" s="93" t="s">
        <v>111</v>
      </c>
      <c r="N14" s="93" t="s">
        <v>111</v>
      </c>
      <c r="O14" s="218">
        <f t="shared" si="2"/>
        <v>2</v>
      </c>
      <c r="R14" s="93">
        <v>97903</v>
      </c>
      <c r="S14" s="93" t="s">
        <v>111</v>
      </c>
      <c r="T14" s="93">
        <v>1</v>
      </c>
      <c r="U14" s="93" t="s">
        <v>111</v>
      </c>
      <c r="V14" s="93" t="s">
        <v>111</v>
      </c>
      <c r="W14" s="93" t="s">
        <v>111</v>
      </c>
      <c r="X14" s="94">
        <v>1</v>
      </c>
      <c r="Z14" s="99">
        <v>97905</v>
      </c>
      <c r="AA14" s="100">
        <v>1</v>
      </c>
      <c r="AB14" s="100" t="s">
        <v>111</v>
      </c>
      <c r="AC14" s="100" t="s">
        <v>111</v>
      </c>
      <c r="AD14" s="100" t="s">
        <v>111</v>
      </c>
      <c r="AE14" s="100" t="s">
        <v>111</v>
      </c>
      <c r="AF14" s="101">
        <f t="shared" si="0"/>
        <v>1</v>
      </c>
      <c r="AH14" s="93">
        <v>97870</v>
      </c>
      <c r="AI14" s="105" t="s">
        <v>111</v>
      </c>
      <c r="AJ14" s="105">
        <v>1</v>
      </c>
      <c r="AK14" s="105">
        <v>1</v>
      </c>
      <c r="AL14" s="105" t="s">
        <v>111</v>
      </c>
      <c r="AM14" s="105" t="s">
        <v>111</v>
      </c>
      <c r="AN14" s="106">
        <f t="shared" ref="AN14:AN21" si="3">SUM(AI14:AM14)</f>
        <v>2</v>
      </c>
    </row>
    <row r="15" spans="1:40" ht="26.15" customHeight="1" x14ac:dyDescent="0.4">
      <c r="A15" s="24"/>
      <c r="B15" s="24"/>
      <c r="C15" s="24"/>
      <c r="D15" s="24"/>
      <c r="I15" s="40">
        <v>97905</v>
      </c>
      <c r="J15" s="40">
        <v>2</v>
      </c>
      <c r="K15" s="93" t="s">
        <v>111</v>
      </c>
      <c r="L15" s="93" t="s">
        <v>111</v>
      </c>
      <c r="M15" s="93" t="s">
        <v>111</v>
      </c>
      <c r="N15" s="93" t="s">
        <v>111</v>
      </c>
      <c r="O15" s="218">
        <f t="shared" si="2"/>
        <v>2</v>
      </c>
      <c r="R15" s="93">
        <v>97905</v>
      </c>
      <c r="S15" s="93">
        <v>3</v>
      </c>
      <c r="T15" s="93">
        <v>1</v>
      </c>
      <c r="U15" s="93">
        <v>1</v>
      </c>
      <c r="V15" s="93" t="s">
        <v>111</v>
      </c>
      <c r="W15" s="93" t="s">
        <v>111</v>
      </c>
      <c r="X15" s="94">
        <v>5</v>
      </c>
      <c r="Z15" s="99">
        <v>97906</v>
      </c>
      <c r="AA15" s="100">
        <v>1</v>
      </c>
      <c r="AB15" s="100">
        <v>1</v>
      </c>
      <c r="AC15" s="100" t="s">
        <v>111</v>
      </c>
      <c r="AD15" s="100" t="s">
        <v>111</v>
      </c>
      <c r="AE15" s="100">
        <v>1</v>
      </c>
      <c r="AF15" s="101">
        <f t="shared" si="0"/>
        <v>3</v>
      </c>
      <c r="AH15" s="93">
        <v>97901</v>
      </c>
      <c r="AI15" s="105">
        <v>2</v>
      </c>
      <c r="AJ15" s="105" t="s">
        <v>111</v>
      </c>
      <c r="AK15" s="105" t="s">
        <v>111</v>
      </c>
      <c r="AL15" s="105" t="s">
        <v>111</v>
      </c>
      <c r="AM15" s="105" t="s">
        <v>111</v>
      </c>
      <c r="AN15" s="106">
        <f t="shared" si="3"/>
        <v>2</v>
      </c>
    </row>
    <row r="16" spans="1:40" ht="13" customHeight="1" x14ac:dyDescent="0.4">
      <c r="A16" s="25" t="s">
        <v>39</v>
      </c>
      <c r="B16" s="27" t="s">
        <v>41</v>
      </c>
      <c r="D16" s="24"/>
      <c r="I16" s="40">
        <v>97906</v>
      </c>
      <c r="J16" s="93" t="s">
        <v>111</v>
      </c>
      <c r="K16" s="40">
        <v>1</v>
      </c>
      <c r="L16" s="93" t="s">
        <v>111</v>
      </c>
      <c r="M16" s="93" t="s">
        <v>111</v>
      </c>
      <c r="N16" s="40">
        <v>1</v>
      </c>
      <c r="O16" s="218">
        <f t="shared" si="2"/>
        <v>2</v>
      </c>
      <c r="R16" s="93">
        <v>97907</v>
      </c>
      <c r="S16" s="93">
        <v>3</v>
      </c>
      <c r="T16" s="93">
        <v>4</v>
      </c>
      <c r="U16" s="93" t="s">
        <v>111</v>
      </c>
      <c r="V16" s="93">
        <v>1</v>
      </c>
      <c r="W16" s="93" t="s">
        <v>111</v>
      </c>
      <c r="X16" s="94">
        <v>8</v>
      </c>
      <c r="Z16" s="99">
        <v>97907</v>
      </c>
      <c r="AA16" s="100">
        <v>1</v>
      </c>
      <c r="AB16" s="100">
        <v>2</v>
      </c>
      <c r="AC16" s="100" t="s">
        <v>111</v>
      </c>
      <c r="AD16" s="100">
        <v>1</v>
      </c>
      <c r="AE16" s="100" t="s">
        <v>111</v>
      </c>
      <c r="AF16" s="101">
        <f t="shared" si="0"/>
        <v>4</v>
      </c>
      <c r="AH16" s="93">
        <v>97903</v>
      </c>
      <c r="AI16" s="105" t="s">
        <v>111</v>
      </c>
      <c r="AJ16" s="105">
        <v>1</v>
      </c>
      <c r="AK16" s="105" t="s">
        <v>111</v>
      </c>
      <c r="AL16" s="105" t="s">
        <v>111</v>
      </c>
      <c r="AM16" s="105" t="s">
        <v>111</v>
      </c>
      <c r="AN16" s="106">
        <f t="shared" si="3"/>
        <v>1</v>
      </c>
    </row>
    <row r="17" spans="1:40" x14ac:dyDescent="0.4">
      <c r="A17" s="28" t="s">
        <v>42</v>
      </c>
      <c r="B17" s="30">
        <v>52826.9</v>
      </c>
      <c r="D17" s="24"/>
      <c r="I17" s="40">
        <v>97907</v>
      </c>
      <c r="J17" s="93" t="s">
        <v>111</v>
      </c>
      <c r="K17" s="40">
        <v>2</v>
      </c>
      <c r="L17" s="40">
        <v>1</v>
      </c>
      <c r="M17" s="93" t="s">
        <v>111</v>
      </c>
      <c r="N17" s="40">
        <v>1</v>
      </c>
      <c r="O17" s="218">
        <f t="shared" si="2"/>
        <v>4</v>
      </c>
      <c r="R17" s="93">
        <v>97909</v>
      </c>
      <c r="S17" s="93">
        <v>1</v>
      </c>
      <c r="T17" s="93" t="s">
        <v>111</v>
      </c>
      <c r="U17" s="93" t="s">
        <v>111</v>
      </c>
      <c r="V17" s="93" t="s">
        <v>111</v>
      </c>
      <c r="W17" s="93" t="s">
        <v>111</v>
      </c>
      <c r="X17" s="94">
        <v>1</v>
      </c>
      <c r="Z17" s="99">
        <v>97909</v>
      </c>
      <c r="AA17" s="100">
        <v>1</v>
      </c>
      <c r="AB17" s="100" t="s">
        <v>111</v>
      </c>
      <c r="AC17" s="100" t="s">
        <v>111</v>
      </c>
      <c r="AD17" s="100" t="s">
        <v>111</v>
      </c>
      <c r="AE17" s="100" t="s">
        <v>111</v>
      </c>
      <c r="AF17" s="101">
        <f t="shared" si="0"/>
        <v>1</v>
      </c>
      <c r="AH17" s="93">
        <v>97907</v>
      </c>
      <c r="AI17" s="105" t="s">
        <v>111</v>
      </c>
      <c r="AJ17" s="105" t="s">
        <v>111</v>
      </c>
      <c r="AK17" s="105" t="s">
        <v>111</v>
      </c>
      <c r="AL17" s="105" t="s">
        <v>111</v>
      </c>
      <c r="AM17" s="105">
        <v>1</v>
      </c>
      <c r="AN17" s="106">
        <f t="shared" si="3"/>
        <v>1</v>
      </c>
    </row>
    <row r="18" spans="1:40" x14ac:dyDescent="0.4">
      <c r="A18" s="28" t="s">
        <v>43</v>
      </c>
      <c r="B18" s="30">
        <v>120920.99999999999</v>
      </c>
      <c r="D18" s="24"/>
      <c r="I18" s="40">
        <v>97910</v>
      </c>
      <c r="J18" s="40">
        <v>1</v>
      </c>
      <c r="K18" s="93" t="s">
        <v>111</v>
      </c>
      <c r="L18" s="93" t="s">
        <v>111</v>
      </c>
      <c r="M18" s="93" t="s">
        <v>111</v>
      </c>
      <c r="N18" s="93" t="s">
        <v>111</v>
      </c>
      <c r="O18" s="218">
        <f t="shared" si="2"/>
        <v>1</v>
      </c>
      <c r="R18" s="93">
        <v>97910</v>
      </c>
      <c r="S18" s="93">
        <v>1</v>
      </c>
      <c r="T18" s="93" t="s">
        <v>111</v>
      </c>
      <c r="U18" s="93" t="s">
        <v>111</v>
      </c>
      <c r="V18" s="93" t="s">
        <v>111</v>
      </c>
      <c r="W18" s="93" t="s">
        <v>111</v>
      </c>
      <c r="X18" s="94">
        <v>1</v>
      </c>
      <c r="Z18" s="99">
        <v>97910</v>
      </c>
      <c r="AA18" s="100">
        <v>2</v>
      </c>
      <c r="AB18" s="100" t="s">
        <v>111</v>
      </c>
      <c r="AC18" s="100" t="s">
        <v>111</v>
      </c>
      <c r="AD18" s="100" t="s">
        <v>111</v>
      </c>
      <c r="AE18" s="100" t="s">
        <v>111</v>
      </c>
      <c r="AF18" s="101">
        <f t="shared" si="0"/>
        <v>2</v>
      </c>
      <c r="AH18" s="93">
        <v>97910</v>
      </c>
      <c r="AI18" s="105" t="s">
        <v>111</v>
      </c>
      <c r="AJ18" s="105" t="s">
        <v>111</v>
      </c>
      <c r="AK18" s="105" t="s">
        <v>111</v>
      </c>
      <c r="AL18" s="105">
        <v>1</v>
      </c>
      <c r="AM18" s="105" t="s">
        <v>111</v>
      </c>
      <c r="AN18" s="106">
        <f t="shared" si="3"/>
        <v>1</v>
      </c>
    </row>
    <row r="19" spans="1:40" x14ac:dyDescent="0.4">
      <c r="A19" s="28" t="s">
        <v>44</v>
      </c>
      <c r="B19" s="30"/>
      <c r="D19" s="24"/>
      <c r="I19" s="40">
        <v>97913</v>
      </c>
      <c r="J19" s="40">
        <v>13</v>
      </c>
      <c r="K19" s="40">
        <v>6</v>
      </c>
      <c r="L19" s="93" t="s">
        <v>111</v>
      </c>
      <c r="M19" s="93" t="s">
        <v>111</v>
      </c>
      <c r="N19" s="40">
        <v>1</v>
      </c>
      <c r="O19" s="218">
        <f t="shared" si="2"/>
        <v>20</v>
      </c>
      <c r="R19" s="93">
        <v>97913</v>
      </c>
      <c r="S19" s="93">
        <v>10</v>
      </c>
      <c r="T19" s="93">
        <v>15</v>
      </c>
      <c r="U19" s="93">
        <v>1</v>
      </c>
      <c r="V19" s="93" t="s">
        <v>111</v>
      </c>
      <c r="W19" s="93">
        <v>2</v>
      </c>
      <c r="X19" s="94">
        <v>28</v>
      </c>
      <c r="Z19" s="99">
        <v>97913</v>
      </c>
      <c r="AA19" s="100">
        <v>12</v>
      </c>
      <c r="AB19" s="100">
        <v>22</v>
      </c>
      <c r="AC19" s="100">
        <v>1</v>
      </c>
      <c r="AD19" s="100" t="s">
        <v>111</v>
      </c>
      <c r="AE19" s="100">
        <v>4</v>
      </c>
      <c r="AF19" s="101">
        <f t="shared" si="0"/>
        <v>39</v>
      </c>
      <c r="AH19" s="93">
        <v>97913</v>
      </c>
      <c r="AI19" s="105">
        <v>3</v>
      </c>
      <c r="AJ19" s="105">
        <v>6</v>
      </c>
      <c r="AK19" s="105">
        <v>2</v>
      </c>
      <c r="AL19" s="105" t="s">
        <v>111</v>
      </c>
      <c r="AM19" s="105" t="s">
        <v>111</v>
      </c>
      <c r="AN19" s="106">
        <f t="shared" si="3"/>
        <v>11</v>
      </c>
    </row>
    <row r="20" spans="1:40" x14ac:dyDescent="0.4">
      <c r="A20" s="31" t="s">
        <v>45</v>
      </c>
      <c r="B20" s="30">
        <v>1657.58</v>
      </c>
      <c r="D20" s="24"/>
      <c r="I20" s="40">
        <v>97914</v>
      </c>
      <c r="J20" s="40">
        <v>57</v>
      </c>
      <c r="K20" s="40">
        <v>20</v>
      </c>
      <c r="L20" s="40">
        <v>1</v>
      </c>
      <c r="M20" s="40">
        <v>1</v>
      </c>
      <c r="N20" s="40">
        <v>10</v>
      </c>
      <c r="O20" s="218">
        <f t="shared" si="2"/>
        <v>89</v>
      </c>
      <c r="R20" s="93">
        <v>97914</v>
      </c>
      <c r="S20" s="93">
        <v>48</v>
      </c>
      <c r="T20" s="93">
        <v>26</v>
      </c>
      <c r="U20" s="93">
        <v>3</v>
      </c>
      <c r="V20" s="93">
        <v>1</v>
      </c>
      <c r="W20" s="93">
        <v>7</v>
      </c>
      <c r="X20" s="94">
        <v>85</v>
      </c>
      <c r="Z20" s="99">
        <v>97914</v>
      </c>
      <c r="AA20" s="100">
        <v>39</v>
      </c>
      <c r="AB20" s="100">
        <v>60</v>
      </c>
      <c r="AC20" s="100">
        <v>3</v>
      </c>
      <c r="AD20" s="100">
        <v>2</v>
      </c>
      <c r="AE20" s="100">
        <v>10</v>
      </c>
      <c r="AF20" s="101">
        <f t="shared" si="0"/>
        <v>114</v>
      </c>
      <c r="AH20" s="93">
        <v>97914</v>
      </c>
      <c r="AI20" s="105">
        <v>6</v>
      </c>
      <c r="AJ20" s="105">
        <v>11</v>
      </c>
      <c r="AK20" s="105" t="s">
        <v>111</v>
      </c>
      <c r="AL20" s="105" t="s">
        <v>111</v>
      </c>
      <c r="AM20" s="105">
        <v>5</v>
      </c>
      <c r="AN20" s="106">
        <f t="shared" si="3"/>
        <v>22</v>
      </c>
    </row>
    <row r="21" spans="1:40" x14ac:dyDescent="0.4">
      <c r="A21" s="31" t="s">
        <v>46</v>
      </c>
      <c r="B21" s="30">
        <v>1118.28</v>
      </c>
      <c r="D21" s="24"/>
      <c r="I21" s="40">
        <v>97918</v>
      </c>
      <c r="J21" s="40">
        <v>10</v>
      </c>
      <c r="K21" s="40">
        <v>7</v>
      </c>
      <c r="L21" s="93" t="s">
        <v>111</v>
      </c>
      <c r="M21" s="40">
        <v>1</v>
      </c>
      <c r="N21" s="40">
        <v>4</v>
      </c>
      <c r="O21" s="218">
        <f t="shared" si="2"/>
        <v>22</v>
      </c>
      <c r="R21" s="93">
        <v>97918</v>
      </c>
      <c r="S21" s="93">
        <v>5</v>
      </c>
      <c r="T21" s="93">
        <v>10</v>
      </c>
      <c r="U21" s="93" t="s">
        <v>111</v>
      </c>
      <c r="V21" s="93" t="s">
        <v>111</v>
      </c>
      <c r="W21" s="93">
        <v>2</v>
      </c>
      <c r="X21" s="94">
        <v>17</v>
      </c>
      <c r="Z21" s="99">
        <v>97918</v>
      </c>
      <c r="AA21" s="100">
        <v>5</v>
      </c>
      <c r="AB21" s="100">
        <v>12</v>
      </c>
      <c r="AC21" s="100" t="s">
        <v>111</v>
      </c>
      <c r="AD21" s="100" t="s">
        <v>111</v>
      </c>
      <c r="AE21" s="100">
        <v>1</v>
      </c>
      <c r="AF21" s="101">
        <f t="shared" si="0"/>
        <v>18</v>
      </c>
      <c r="AH21" s="93">
        <v>97918</v>
      </c>
      <c r="AI21" s="105">
        <v>1</v>
      </c>
      <c r="AJ21" s="105">
        <v>3</v>
      </c>
      <c r="AK21" s="105" t="s">
        <v>111</v>
      </c>
      <c r="AL21" s="105" t="s">
        <v>111</v>
      </c>
      <c r="AM21" s="105">
        <v>2</v>
      </c>
      <c r="AN21" s="106">
        <f t="shared" si="3"/>
        <v>6</v>
      </c>
    </row>
    <row r="22" spans="1:40" x14ac:dyDescent="0.4">
      <c r="A22" s="31" t="s">
        <v>47</v>
      </c>
      <c r="B22" s="30">
        <v>6890.56</v>
      </c>
      <c r="D22" s="24"/>
      <c r="I22" s="36" t="s">
        <v>110</v>
      </c>
      <c r="J22" s="36">
        <f t="shared" ref="J22:O22" si="4">SUM(J11:J21)</f>
        <v>87</v>
      </c>
      <c r="K22" s="36">
        <f t="shared" si="4"/>
        <v>42</v>
      </c>
      <c r="L22" s="36">
        <f t="shared" si="4"/>
        <v>2</v>
      </c>
      <c r="M22" s="36">
        <f t="shared" si="4"/>
        <v>3</v>
      </c>
      <c r="N22" s="36">
        <f t="shared" si="4"/>
        <v>18</v>
      </c>
      <c r="O22" s="36">
        <f t="shared" si="4"/>
        <v>152</v>
      </c>
      <c r="R22" s="95" t="s">
        <v>110</v>
      </c>
      <c r="S22" s="96">
        <v>79</v>
      </c>
      <c r="T22" s="96">
        <v>62</v>
      </c>
      <c r="U22" s="96">
        <v>5</v>
      </c>
      <c r="V22" s="96">
        <v>2</v>
      </c>
      <c r="W22" s="96">
        <v>11</v>
      </c>
      <c r="X22" s="96">
        <v>159</v>
      </c>
      <c r="Z22" s="95" t="s">
        <v>110</v>
      </c>
      <c r="AA22" s="102">
        <f t="shared" ref="AA22:AF22" si="5">SUM(AA6:AA21)</f>
        <v>69</v>
      </c>
      <c r="AB22" s="102">
        <f t="shared" si="5"/>
        <v>108</v>
      </c>
      <c r="AC22" s="102">
        <f t="shared" si="5"/>
        <v>4</v>
      </c>
      <c r="AD22" s="102">
        <f t="shared" si="5"/>
        <v>3</v>
      </c>
      <c r="AE22" s="102">
        <f t="shared" si="5"/>
        <v>19</v>
      </c>
      <c r="AF22" s="102">
        <f t="shared" si="5"/>
        <v>203</v>
      </c>
      <c r="AH22" s="95" t="s">
        <v>110</v>
      </c>
      <c r="AI22" s="107">
        <f t="shared" ref="AI22:AN22" si="6">SUM(AI14:AI21)</f>
        <v>12</v>
      </c>
      <c r="AJ22" s="107">
        <f t="shared" si="6"/>
        <v>22</v>
      </c>
      <c r="AK22" s="107">
        <f t="shared" si="6"/>
        <v>3</v>
      </c>
      <c r="AL22" s="107">
        <f t="shared" si="6"/>
        <v>1</v>
      </c>
      <c r="AM22" s="107">
        <f t="shared" si="6"/>
        <v>8</v>
      </c>
      <c r="AN22" s="107">
        <f t="shared" si="6"/>
        <v>46</v>
      </c>
    </row>
    <row r="23" spans="1:40" x14ac:dyDescent="0.4">
      <c r="A23" s="32" t="s">
        <v>48</v>
      </c>
      <c r="B23" s="17">
        <f>SUM(B17:B22)</f>
        <v>183414.31999999998</v>
      </c>
      <c r="D23" s="24"/>
      <c r="Z23"/>
      <c r="AA23"/>
      <c r="AB23"/>
      <c r="AC23"/>
      <c r="AD23"/>
      <c r="AE23"/>
      <c r="AF23"/>
    </row>
    <row r="24" spans="1:40" x14ac:dyDescent="0.4">
      <c r="A24" s="24"/>
      <c r="B24" s="24"/>
      <c r="C24" s="24"/>
      <c r="D24" s="24"/>
      <c r="AH24" s="334" t="s">
        <v>125</v>
      </c>
      <c r="AI24" s="334"/>
      <c r="AJ24" s="334"/>
      <c r="AK24" s="334"/>
      <c r="AL24" s="334"/>
      <c r="AM24" s="334"/>
      <c r="AN24" s="334"/>
    </row>
    <row r="25" spans="1:40" x14ac:dyDescent="0.4">
      <c r="A25" s="334" t="s">
        <v>49</v>
      </c>
      <c r="B25" s="334"/>
      <c r="C25" s="334"/>
      <c r="D25" s="334"/>
      <c r="I25" s="23" t="s">
        <v>38</v>
      </c>
      <c r="J25" s="24"/>
      <c r="K25" s="24"/>
      <c r="L25" s="24"/>
      <c r="R25" s="23" t="s">
        <v>38</v>
      </c>
      <c r="Z25" s="23" t="s">
        <v>38</v>
      </c>
      <c r="AH25" s="23" t="s">
        <v>38</v>
      </c>
    </row>
    <row r="26" spans="1:40" x14ac:dyDescent="0.4">
      <c r="I26" s="24"/>
      <c r="J26" s="24"/>
      <c r="K26" s="24"/>
      <c r="L26" s="24"/>
    </row>
    <row r="27" spans="1:40" ht="39" x14ac:dyDescent="0.4">
      <c r="I27" s="25" t="s">
        <v>39</v>
      </c>
      <c r="J27" s="26" t="s">
        <v>190</v>
      </c>
      <c r="K27" s="27" t="s">
        <v>41</v>
      </c>
      <c r="L27" s="24"/>
      <c r="R27" s="25" t="s">
        <v>39</v>
      </c>
      <c r="S27" s="26" t="s">
        <v>40</v>
      </c>
      <c r="T27" s="27" t="s">
        <v>41</v>
      </c>
      <c r="Z27" s="25" t="s">
        <v>39</v>
      </c>
      <c r="AA27" s="26" t="s">
        <v>112</v>
      </c>
      <c r="AB27" s="27" t="s">
        <v>41</v>
      </c>
      <c r="AH27" s="25" t="s">
        <v>39</v>
      </c>
      <c r="AI27" s="26" t="s">
        <v>126</v>
      </c>
      <c r="AJ27" s="27" t="s">
        <v>41</v>
      </c>
    </row>
    <row r="28" spans="1:40" x14ac:dyDescent="0.4">
      <c r="I28" s="28" t="s">
        <v>42</v>
      </c>
      <c r="J28" s="29">
        <v>16938.530000000002</v>
      </c>
      <c r="K28" s="30">
        <v>52826.9</v>
      </c>
      <c r="L28" s="24"/>
      <c r="R28" s="28" t="s">
        <v>42</v>
      </c>
      <c r="S28" s="29">
        <v>17057.03</v>
      </c>
      <c r="T28" s="30">
        <v>35638.370000000003</v>
      </c>
      <c r="Z28" s="40" t="s">
        <v>42</v>
      </c>
      <c r="AA28" s="103">
        <v>15781.16</v>
      </c>
      <c r="AB28" s="104">
        <v>18581.34</v>
      </c>
      <c r="AH28" s="40" t="s">
        <v>42</v>
      </c>
      <c r="AI28" s="103">
        <v>2800.18</v>
      </c>
      <c r="AJ28" s="104">
        <v>2800.18</v>
      </c>
    </row>
    <row r="29" spans="1:40" x14ac:dyDescent="0.4">
      <c r="I29" s="28" t="s">
        <v>43</v>
      </c>
      <c r="J29" s="29">
        <v>23795.1</v>
      </c>
      <c r="K29" s="30">
        <v>120920.99999999999</v>
      </c>
      <c r="L29" s="24"/>
      <c r="R29" s="28" t="s">
        <v>43</v>
      </c>
      <c r="S29" s="29">
        <v>27837.75</v>
      </c>
      <c r="T29" s="30">
        <v>96922.36</v>
      </c>
      <c r="Z29" s="40" t="s">
        <v>43</v>
      </c>
      <c r="AA29" s="103">
        <v>55936.82</v>
      </c>
      <c r="AB29" s="104">
        <v>69882.490000000005</v>
      </c>
      <c r="AH29" s="40" t="s">
        <v>43</v>
      </c>
      <c r="AI29" s="103">
        <v>15327.33</v>
      </c>
      <c r="AJ29" s="104">
        <v>15327.33</v>
      </c>
    </row>
    <row r="30" spans="1:40" x14ac:dyDescent="0.4">
      <c r="A30" s="23" t="s">
        <v>50</v>
      </c>
      <c r="B30" s="24"/>
      <c r="C30" s="24"/>
      <c r="D30" s="24"/>
      <c r="I30" s="28" t="s">
        <v>44</v>
      </c>
      <c r="J30" s="29"/>
      <c r="K30" s="30"/>
      <c r="L30" s="24"/>
      <c r="R30" s="28" t="s">
        <v>44</v>
      </c>
      <c r="S30" s="29"/>
      <c r="T30" s="30"/>
      <c r="Z30" s="40" t="s">
        <v>44</v>
      </c>
      <c r="AA30" s="103"/>
      <c r="AB30" s="104"/>
      <c r="AH30" s="40" t="s">
        <v>44</v>
      </c>
      <c r="AI30" s="103"/>
      <c r="AJ30" s="104"/>
    </row>
    <row r="31" spans="1:40" x14ac:dyDescent="0.4">
      <c r="A31" s="24"/>
      <c r="B31" s="24"/>
      <c r="C31" s="24"/>
      <c r="D31" s="24"/>
      <c r="I31" s="31" t="s">
        <v>45</v>
      </c>
      <c r="J31" s="29">
        <v>1146.7600000000002</v>
      </c>
      <c r="K31" s="30">
        <v>1657.58</v>
      </c>
      <c r="L31" s="24"/>
      <c r="R31" s="31" t="s">
        <v>45</v>
      </c>
      <c r="S31" s="29">
        <v>400.99</v>
      </c>
      <c r="T31" s="30">
        <v>510.82</v>
      </c>
      <c r="Z31" s="44" t="s">
        <v>45</v>
      </c>
      <c r="AA31" s="103">
        <v>519.83000000000004</v>
      </c>
      <c r="AB31" s="104">
        <v>519.83000000000004</v>
      </c>
      <c r="AH31" s="44" t="s">
        <v>45</v>
      </c>
      <c r="AI31" s="103">
        <v>0</v>
      </c>
      <c r="AJ31" s="104">
        <v>0</v>
      </c>
    </row>
    <row r="32" spans="1:40" ht="26.15" x14ac:dyDescent="0.4">
      <c r="A32" s="205" t="s">
        <v>44</v>
      </c>
      <c r="B32" s="27" t="s">
        <v>52</v>
      </c>
      <c r="D32" s="24"/>
      <c r="I32" s="31" t="s">
        <v>46</v>
      </c>
      <c r="J32" s="29">
        <v>427.11</v>
      </c>
      <c r="K32" s="30">
        <v>1118.28</v>
      </c>
      <c r="L32" s="24"/>
      <c r="R32" s="31" t="s">
        <v>46</v>
      </c>
      <c r="S32" s="29">
        <v>497.17</v>
      </c>
      <c r="T32" s="30">
        <v>691.17</v>
      </c>
      <c r="V32" s="33"/>
      <c r="Z32" s="44" t="s">
        <v>46</v>
      </c>
      <c r="AA32" s="103">
        <v>194</v>
      </c>
      <c r="AB32" s="104">
        <v>194</v>
      </c>
      <c r="AH32" s="44" t="s">
        <v>46</v>
      </c>
      <c r="AI32" s="103">
        <v>0</v>
      </c>
      <c r="AJ32" s="104">
        <v>0</v>
      </c>
    </row>
    <row r="33" spans="1:36" x14ac:dyDescent="0.4">
      <c r="A33" s="35" t="s">
        <v>45</v>
      </c>
      <c r="B33" s="30">
        <v>4676.3099999999995</v>
      </c>
      <c r="D33" s="24"/>
      <c r="I33" s="31" t="s">
        <v>47</v>
      </c>
      <c r="J33" s="29">
        <v>3425.33</v>
      </c>
      <c r="K33" s="30">
        <v>6890.56</v>
      </c>
      <c r="L33" s="24"/>
      <c r="R33" s="31" t="s">
        <v>47</v>
      </c>
      <c r="S33" s="29">
        <v>2450.37</v>
      </c>
      <c r="T33" s="30">
        <v>3465.23</v>
      </c>
      <c r="Z33" s="44" t="s">
        <v>47</v>
      </c>
      <c r="AA33" s="103">
        <v>1094.8599999999999</v>
      </c>
      <c r="AB33" s="104">
        <v>1094.8599999999999</v>
      </c>
      <c r="AH33" s="44" t="s">
        <v>47</v>
      </c>
      <c r="AI33" s="103">
        <v>0</v>
      </c>
      <c r="AJ33" s="104">
        <v>0</v>
      </c>
    </row>
    <row r="34" spans="1:36" x14ac:dyDescent="0.4">
      <c r="A34" s="35" t="s">
        <v>46</v>
      </c>
      <c r="B34" s="30">
        <v>4191.5599999999995</v>
      </c>
      <c r="D34" s="24"/>
      <c r="I34" s="32" t="s">
        <v>48</v>
      </c>
      <c r="J34" s="17">
        <f>SUM(J28:J33)</f>
        <v>45732.830000000009</v>
      </c>
      <c r="K34" s="17">
        <f>SUM(K28:K33)</f>
        <v>183414.31999999998</v>
      </c>
      <c r="L34" s="24"/>
      <c r="R34" s="32" t="s">
        <v>48</v>
      </c>
      <c r="S34" s="17">
        <f>SUM(S28:S33)</f>
        <v>48243.31</v>
      </c>
      <c r="T34" s="17">
        <f>SUM(T28:T33)</f>
        <v>137227.95000000004</v>
      </c>
      <c r="Z34" s="36" t="s">
        <v>48</v>
      </c>
      <c r="AA34" s="37">
        <v>73526.67</v>
      </c>
      <c r="AB34" s="37">
        <v>90272.52</v>
      </c>
      <c r="AH34" s="36" t="s">
        <v>48</v>
      </c>
      <c r="AI34" s="37">
        <f>SUM(AI28:AI30)</f>
        <v>18127.509999999998</v>
      </c>
      <c r="AJ34" s="37">
        <f>SUM(AJ28:AJ30)</f>
        <v>18127.509999999998</v>
      </c>
    </row>
    <row r="35" spans="1:36" x14ac:dyDescent="0.4">
      <c r="A35" s="35" t="s">
        <v>47</v>
      </c>
      <c r="B35" s="30">
        <v>41709.650000000009</v>
      </c>
      <c r="D35" s="24"/>
      <c r="I35" s="24"/>
      <c r="J35" s="24"/>
      <c r="K35" s="24"/>
      <c r="L35" s="24"/>
    </row>
    <row r="36" spans="1:36" x14ac:dyDescent="0.4">
      <c r="A36" s="36" t="s">
        <v>53</v>
      </c>
      <c r="B36" s="37">
        <f>SUM(B33:B35)</f>
        <v>50577.520000000004</v>
      </c>
      <c r="D36" s="24"/>
      <c r="I36" s="334" t="s">
        <v>49</v>
      </c>
      <c r="J36" s="334"/>
      <c r="K36" s="334"/>
      <c r="L36" s="334"/>
      <c r="R36" s="334" t="s">
        <v>49</v>
      </c>
      <c r="S36" s="334"/>
      <c r="T36" s="334"/>
      <c r="U36" s="334"/>
      <c r="Z36" s="334" t="s">
        <v>113</v>
      </c>
      <c r="AA36" s="334"/>
      <c r="AB36" s="334"/>
      <c r="AC36" s="334"/>
    </row>
    <row r="37" spans="1:36" x14ac:dyDescent="0.4">
      <c r="A37" s="24"/>
      <c r="B37" s="24"/>
      <c r="C37" s="24"/>
      <c r="D37" s="24"/>
      <c r="Z37" s="204"/>
      <c r="AA37" s="204"/>
      <c r="AB37" s="204"/>
      <c r="AC37" s="204"/>
    </row>
    <row r="38" spans="1:36" x14ac:dyDescent="0.4">
      <c r="A38" s="334" t="s">
        <v>54</v>
      </c>
      <c r="B38" s="334"/>
      <c r="C38" s="334"/>
      <c r="D38" s="334"/>
      <c r="Z38" s="204"/>
      <c r="AA38" s="204"/>
      <c r="AB38" s="204"/>
      <c r="AC38" s="204"/>
    </row>
    <row r="39" spans="1:36" x14ac:dyDescent="0.4">
      <c r="Z39" s="204"/>
      <c r="AA39" s="204"/>
      <c r="AB39" s="204"/>
      <c r="AC39" s="204"/>
    </row>
    <row r="40" spans="1:36" x14ac:dyDescent="0.4">
      <c r="R40" s="23"/>
    </row>
    <row r="41" spans="1:36" x14ac:dyDescent="0.4">
      <c r="I41" s="23" t="s">
        <v>50</v>
      </c>
      <c r="J41" s="24"/>
      <c r="K41" s="24"/>
      <c r="L41" s="24"/>
      <c r="R41" s="23" t="s">
        <v>50</v>
      </c>
      <c r="Z41" s="23" t="s">
        <v>50</v>
      </c>
      <c r="AH41" s="23" t="s">
        <v>50</v>
      </c>
    </row>
    <row r="42" spans="1:36" x14ac:dyDescent="0.4">
      <c r="A42" s="23" t="s">
        <v>55</v>
      </c>
      <c r="B42" s="24"/>
      <c r="I42" s="24"/>
      <c r="J42" s="24"/>
      <c r="K42" s="24"/>
      <c r="L42" s="24"/>
    </row>
    <row r="43" spans="1:36" ht="39" x14ac:dyDescent="0.4">
      <c r="A43" s="24"/>
      <c r="B43" s="24"/>
      <c r="I43" s="194" t="s">
        <v>44</v>
      </c>
      <c r="J43" s="26" t="s">
        <v>191</v>
      </c>
      <c r="K43" s="27" t="s">
        <v>52</v>
      </c>
      <c r="L43" s="24"/>
      <c r="R43" s="34" t="s">
        <v>44</v>
      </c>
      <c r="S43" s="26" t="s">
        <v>51</v>
      </c>
      <c r="T43" s="27" t="s">
        <v>52</v>
      </c>
      <c r="Z43" s="34" t="s">
        <v>44</v>
      </c>
      <c r="AA43" s="26" t="s">
        <v>114</v>
      </c>
      <c r="AB43" s="27" t="s">
        <v>52</v>
      </c>
      <c r="AH43" s="34" t="s">
        <v>44</v>
      </c>
      <c r="AI43" s="26" t="s">
        <v>127</v>
      </c>
      <c r="AJ43" s="27" t="s">
        <v>52</v>
      </c>
    </row>
    <row r="44" spans="1:36" x14ac:dyDescent="0.4">
      <c r="A44" s="335" t="s">
        <v>56</v>
      </c>
      <c r="B44" s="336"/>
      <c r="I44" s="35" t="s">
        <v>45</v>
      </c>
      <c r="J44" s="29">
        <v>371.32</v>
      </c>
      <c r="K44" s="30">
        <v>4676.3099999999995</v>
      </c>
      <c r="L44" s="24"/>
      <c r="R44" s="35" t="s">
        <v>45</v>
      </c>
      <c r="S44" s="29">
        <v>2412.15</v>
      </c>
      <c r="T44" s="30">
        <v>6075.41</v>
      </c>
      <c r="Z44" s="35" t="s">
        <v>45</v>
      </c>
      <c r="AA44" s="103">
        <v>2660.4399999999996</v>
      </c>
      <c r="AB44" s="104">
        <v>3654.2499999999995</v>
      </c>
      <c r="AH44" s="35" t="s">
        <v>45</v>
      </c>
      <c r="AI44" s="103">
        <v>1403.81</v>
      </c>
      <c r="AJ44" s="104">
        <v>1403.81</v>
      </c>
    </row>
    <row r="45" spans="1:36" ht="13" customHeight="1" x14ac:dyDescent="0.4">
      <c r="A45" s="35" t="s">
        <v>57</v>
      </c>
      <c r="B45" s="38">
        <v>519908</v>
      </c>
      <c r="I45" s="35" t="s">
        <v>46</v>
      </c>
      <c r="J45" s="29">
        <v>1407.52</v>
      </c>
      <c r="K45" s="30">
        <v>4191.5599999999995</v>
      </c>
      <c r="L45" s="24"/>
      <c r="R45" s="35" t="s">
        <v>46</v>
      </c>
      <c r="S45" s="29">
        <v>1448.83</v>
      </c>
      <c r="T45" s="30">
        <v>3011.15</v>
      </c>
      <c r="Z45" s="35" t="s">
        <v>46</v>
      </c>
      <c r="AA45" s="103">
        <v>1534.57</v>
      </c>
      <c r="AB45" s="104">
        <v>2018.4799999999998</v>
      </c>
      <c r="AH45" s="35" t="s">
        <v>46</v>
      </c>
      <c r="AI45" s="103">
        <v>677.91</v>
      </c>
      <c r="AJ45" s="104">
        <v>677.91</v>
      </c>
    </row>
    <row r="46" spans="1:36" x14ac:dyDescent="0.4">
      <c r="A46" s="35" t="s">
        <v>48</v>
      </c>
      <c r="B46" s="38">
        <v>-183414.32</v>
      </c>
      <c r="I46" s="35" t="s">
        <v>47</v>
      </c>
      <c r="J46" s="29">
        <v>15552.899999999998</v>
      </c>
      <c r="K46" s="30">
        <v>41709.650000000009</v>
      </c>
      <c r="L46" s="24"/>
      <c r="R46" s="35" t="s">
        <v>47</v>
      </c>
      <c r="S46" s="29">
        <v>8541.98</v>
      </c>
      <c r="T46" s="30">
        <v>29198.799999999999</v>
      </c>
      <c r="Z46" s="35" t="s">
        <v>47</v>
      </c>
      <c r="AA46" s="103">
        <v>17680.18</v>
      </c>
      <c r="AB46" s="104">
        <v>23117.190000000002</v>
      </c>
      <c r="AH46" s="35" t="s">
        <v>47</v>
      </c>
      <c r="AI46" s="103">
        <v>5705.02</v>
      </c>
      <c r="AJ46" s="104">
        <v>5705.02</v>
      </c>
    </row>
    <row r="47" spans="1:36" x14ac:dyDescent="0.4">
      <c r="A47" s="35" t="s">
        <v>53</v>
      </c>
      <c r="B47" s="38">
        <v>-50577.520000000004</v>
      </c>
      <c r="I47" s="36" t="s">
        <v>53</v>
      </c>
      <c r="J47" s="37">
        <f>SUM(J44:J46)</f>
        <v>17331.739999999998</v>
      </c>
      <c r="K47" s="37">
        <f>SUM(K44:K46)</f>
        <v>50577.520000000004</v>
      </c>
      <c r="L47" s="24"/>
      <c r="R47" s="36" t="s">
        <v>53</v>
      </c>
      <c r="S47" s="37">
        <f>SUM(S44:S46)</f>
        <v>12402.96</v>
      </c>
      <c r="T47" s="37">
        <f>SUM(T44:T46)</f>
        <v>38285.360000000001</v>
      </c>
      <c r="Z47" s="36" t="s">
        <v>53</v>
      </c>
      <c r="AA47" s="37">
        <v>21875.19</v>
      </c>
      <c r="AB47" s="37">
        <v>28789.920000000002</v>
      </c>
      <c r="AH47" s="36" t="s">
        <v>53</v>
      </c>
      <c r="AI47" s="37">
        <f>SUM(AI44:AI46)</f>
        <v>7786.74</v>
      </c>
      <c r="AJ47" s="37">
        <f>SUM(AJ44:AJ46)</f>
        <v>7786.74</v>
      </c>
    </row>
    <row r="48" spans="1:36" x14ac:dyDescent="0.4">
      <c r="A48" s="36" t="s">
        <v>58</v>
      </c>
      <c r="B48" s="37">
        <f>SUM(B45:B47)</f>
        <v>285916.15999999997</v>
      </c>
      <c r="I48" s="24"/>
      <c r="J48" s="24"/>
      <c r="K48" s="24"/>
      <c r="L48" s="24"/>
    </row>
    <row r="49" spans="9:37" x14ac:dyDescent="0.4">
      <c r="I49" s="334" t="s">
        <v>54</v>
      </c>
      <c r="J49" s="334"/>
      <c r="K49" s="334"/>
      <c r="L49" s="334"/>
      <c r="R49" s="334" t="s">
        <v>54</v>
      </c>
      <c r="S49" s="334"/>
      <c r="T49" s="334"/>
      <c r="U49" s="334"/>
      <c r="Z49" s="334" t="s">
        <v>54</v>
      </c>
      <c r="AA49" s="334"/>
      <c r="AB49" s="334"/>
      <c r="AC49" s="334"/>
      <c r="AH49" s="334" t="s">
        <v>54</v>
      </c>
      <c r="AI49" s="334"/>
      <c r="AJ49" s="334"/>
      <c r="AK49" s="334"/>
    </row>
    <row r="53" spans="9:37" x14ac:dyDescent="0.4">
      <c r="I53" s="23" t="s">
        <v>55</v>
      </c>
      <c r="J53" s="24"/>
      <c r="R53" s="23" t="s">
        <v>55</v>
      </c>
      <c r="Z53" s="23" t="s">
        <v>55</v>
      </c>
      <c r="AH53" s="23" t="s">
        <v>55</v>
      </c>
    </row>
    <row r="54" spans="9:37" x14ac:dyDescent="0.4">
      <c r="I54" s="24"/>
      <c r="J54" s="24"/>
    </row>
    <row r="55" spans="9:37" x14ac:dyDescent="0.4">
      <c r="I55" s="335" t="s">
        <v>56</v>
      </c>
      <c r="J55" s="336"/>
      <c r="R55" s="335" t="s">
        <v>56</v>
      </c>
      <c r="S55" s="336"/>
      <c r="Z55" s="335" t="s">
        <v>56</v>
      </c>
      <c r="AA55" s="336"/>
      <c r="AH55" s="335" t="s">
        <v>56</v>
      </c>
      <c r="AI55" s="336"/>
    </row>
    <row r="56" spans="9:37" x14ac:dyDescent="0.4">
      <c r="I56" s="35" t="s">
        <v>57</v>
      </c>
      <c r="J56" s="38">
        <v>519908</v>
      </c>
      <c r="R56" s="35" t="s">
        <v>57</v>
      </c>
      <c r="S56" s="38">
        <v>519908</v>
      </c>
      <c r="Z56" s="35" t="s">
        <v>57</v>
      </c>
      <c r="AA56" s="103">
        <v>519908</v>
      </c>
      <c r="AH56" s="35" t="s">
        <v>128</v>
      </c>
      <c r="AI56" s="103">
        <v>519908</v>
      </c>
    </row>
    <row r="57" spans="9:37" x14ac:dyDescent="0.4">
      <c r="I57" s="35" t="s">
        <v>48</v>
      </c>
      <c r="J57" s="38">
        <v>-183414.32</v>
      </c>
      <c r="R57" s="35" t="s">
        <v>48</v>
      </c>
      <c r="S57" s="38">
        <v>-137227.95000000001</v>
      </c>
      <c r="Z57" s="35" t="s">
        <v>48</v>
      </c>
      <c r="AA57" s="103">
        <v>-90272.520000000019</v>
      </c>
      <c r="AH57" s="35" t="s">
        <v>129</v>
      </c>
      <c r="AI57" s="103">
        <v>-18127.509999999998</v>
      </c>
    </row>
    <row r="58" spans="9:37" x14ac:dyDescent="0.4">
      <c r="I58" s="35" t="s">
        <v>53</v>
      </c>
      <c r="J58" s="38">
        <v>-50577.520000000004</v>
      </c>
      <c r="R58" s="35" t="s">
        <v>53</v>
      </c>
      <c r="S58" s="38">
        <v>-38285.360000000001</v>
      </c>
      <c r="Z58" s="35" t="s">
        <v>53</v>
      </c>
      <c r="AA58" s="103">
        <v>-28789.919999999998</v>
      </c>
      <c r="AH58" s="35" t="s">
        <v>130</v>
      </c>
      <c r="AI58" s="103">
        <v>-7786.74</v>
      </c>
    </row>
    <row r="59" spans="9:37" x14ac:dyDescent="0.4">
      <c r="I59" s="36" t="s">
        <v>58</v>
      </c>
      <c r="J59" s="37">
        <f>SUM(J56:J58)</f>
        <v>285916.15999999997</v>
      </c>
      <c r="R59" s="36" t="s">
        <v>58</v>
      </c>
      <c r="S59" s="37">
        <f>SUM(S56:S58)</f>
        <v>344394.69</v>
      </c>
      <c r="Z59" s="36" t="s">
        <v>58</v>
      </c>
      <c r="AA59" s="37">
        <v>400845.56</v>
      </c>
      <c r="AH59" s="36" t="s">
        <v>131</v>
      </c>
      <c r="AI59" s="37">
        <f>SUM(AI56:AI58)</f>
        <v>493993.75</v>
      </c>
    </row>
    <row r="60" spans="9:37" x14ac:dyDescent="0.4">
      <c r="Z60" s="278"/>
      <c r="AA60" s="279"/>
      <c r="AH60" s="278"/>
      <c r="AI60" s="279"/>
    </row>
    <row r="62" spans="9:37" x14ac:dyDescent="0.4">
      <c r="I62" s="23" t="s">
        <v>59</v>
      </c>
      <c r="J62" s="24"/>
      <c r="K62" s="24"/>
      <c r="L62" s="24"/>
      <c r="R62" s="23" t="s">
        <v>59</v>
      </c>
      <c r="Z62" s="23" t="s">
        <v>115</v>
      </c>
      <c r="AH62" s="23" t="s">
        <v>132</v>
      </c>
    </row>
    <row r="63" spans="9:37" x14ac:dyDescent="0.4">
      <c r="I63" s="24"/>
      <c r="J63" s="24"/>
      <c r="K63" s="24"/>
      <c r="L63" s="24"/>
    </row>
    <row r="64" spans="9:37" ht="40.299999999999997" x14ac:dyDescent="0.4">
      <c r="I64" s="195" t="s">
        <v>39</v>
      </c>
      <c r="J64" s="26" t="s">
        <v>60</v>
      </c>
      <c r="K64" s="26" t="s">
        <v>61</v>
      </c>
      <c r="L64" s="24"/>
      <c r="R64" s="39" t="s">
        <v>39</v>
      </c>
      <c r="S64" s="26" t="s">
        <v>60</v>
      </c>
      <c r="T64" s="26" t="s">
        <v>61</v>
      </c>
      <c r="Z64" s="39" t="s">
        <v>39</v>
      </c>
      <c r="AA64" s="26" t="s">
        <v>60</v>
      </c>
      <c r="AB64" s="26" t="s">
        <v>116</v>
      </c>
      <c r="AH64" s="39" t="s">
        <v>39</v>
      </c>
      <c r="AI64" s="26" t="s">
        <v>60</v>
      </c>
      <c r="AJ64" s="26" t="s">
        <v>116</v>
      </c>
    </row>
    <row r="65" spans="9:37" x14ac:dyDescent="0.4">
      <c r="I65" s="40" t="s">
        <v>42</v>
      </c>
      <c r="J65" s="41">
        <v>194.6957471264368</v>
      </c>
      <c r="K65" s="42" t="s">
        <v>62</v>
      </c>
      <c r="L65" s="24"/>
      <c r="R65" s="40" t="s">
        <v>42</v>
      </c>
      <c r="S65" s="41">
        <v>215.91177215189899</v>
      </c>
      <c r="T65" s="42" t="s">
        <v>62</v>
      </c>
      <c r="Z65" s="40" t="s">
        <v>42</v>
      </c>
      <c r="AA65" s="41">
        <v>228.71</v>
      </c>
      <c r="AB65" s="42" t="s">
        <v>62</v>
      </c>
      <c r="AH65" s="40" t="s">
        <v>42</v>
      </c>
      <c r="AI65" s="41">
        <v>233.34833333333333</v>
      </c>
      <c r="AJ65" s="42" t="s">
        <v>62</v>
      </c>
    </row>
    <row r="66" spans="9:37" ht="13" customHeight="1" x14ac:dyDescent="0.4">
      <c r="I66" s="40" t="s">
        <v>43</v>
      </c>
      <c r="J66" s="41">
        <v>566.54999999999995</v>
      </c>
      <c r="K66" s="42" t="s">
        <v>62</v>
      </c>
      <c r="L66" s="24"/>
      <c r="R66" s="40" t="s">
        <v>43</v>
      </c>
      <c r="S66" s="41">
        <v>448.99596774193498</v>
      </c>
      <c r="T66" s="42" t="s">
        <v>62</v>
      </c>
      <c r="Z66" s="40" t="s">
        <v>43</v>
      </c>
      <c r="AA66" s="41">
        <v>517.92999999999995</v>
      </c>
      <c r="AB66" s="42" t="s">
        <v>62</v>
      </c>
      <c r="AH66" s="40" t="s">
        <v>43</v>
      </c>
      <c r="AI66" s="41">
        <v>696.69681818181823</v>
      </c>
      <c r="AJ66" s="42" t="s">
        <v>62</v>
      </c>
    </row>
    <row r="67" spans="9:37" x14ac:dyDescent="0.4">
      <c r="I67" s="40" t="s">
        <v>44</v>
      </c>
      <c r="J67" s="43"/>
      <c r="K67" s="43"/>
      <c r="L67" s="24"/>
      <c r="R67" s="40" t="s">
        <v>44</v>
      </c>
      <c r="S67" s="43"/>
      <c r="T67" s="43"/>
      <c r="Z67" s="40" t="s">
        <v>44</v>
      </c>
      <c r="AA67" s="43"/>
      <c r="AB67" s="43"/>
      <c r="AH67" s="40" t="s">
        <v>44</v>
      </c>
      <c r="AI67" s="43"/>
      <c r="AJ67" s="43"/>
    </row>
    <row r="68" spans="9:37" x14ac:dyDescent="0.4">
      <c r="I68" s="44" t="s">
        <v>45</v>
      </c>
      <c r="J68" s="42" t="s">
        <v>62</v>
      </c>
      <c r="K68" s="41">
        <v>185.66</v>
      </c>
      <c r="L68" s="24"/>
      <c r="R68" s="44" t="s">
        <v>45</v>
      </c>
      <c r="S68" s="42" t="s">
        <v>62</v>
      </c>
      <c r="T68" s="41">
        <v>482.43</v>
      </c>
      <c r="Z68" s="44" t="s">
        <v>45</v>
      </c>
      <c r="AA68" s="42" t="s">
        <v>62</v>
      </c>
      <c r="AB68" s="41">
        <v>665.11</v>
      </c>
      <c r="AH68" s="44" t="s">
        <v>45</v>
      </c>
      <c r="AI68" s="42" t="s">
        <v>62</v>
      </c>
      <c r="AJ68" s="41">
        <v>467.93666666666701</v>
      </c>
    </row>
    <row r="69" spans="9:37" x14ac:dyDescent="0.4">
      <c r="I69" s="44" t="s">
        <v>46</v>
      </c>
      <c r="J69" s="42" t="s">
        <v>62</v>
      </c>
      <c r="K69" s="41">
        <v>469.17333333333335</v>
      </c>
      <c r="L69" s="24"/>
      <c r="R69" s="44" t="s">
        <v>46</v>
      </c>
      <c r="S69" s="42" t="s">
        <v>62</v>
      </c>
      <c r="T69" s="41">
        <v>724.41499999999996</v>
      </c>
      <c r="Z69" s="44" t="s">
        <v>46</v>
      </c>
      <c r="AA69" s="42" t="s">
        <v>62</v>
      </c>
      <c r="AB69" s="41">
        <v>511.52</v>
      </c>
      <c r="AH69" s="44" t="s">
        <v>46</v>
      </c>
      <c r="AI69" s="42" t="s">
        <v>62</v>
      </c>
      <c r="AJ69" s="41">
        <v>677.91</v>
      </c>
    </row>
    <row r="70" spans="9:37" x14ac:dyDescent="0.4">
      <c r="I70" s="44" t="s">
        <v>47</v>
      </c>
      <c r="J70" s="42" t="s">
        <v>62</v>
      </c>
      <c r="K70" s="41">
        <v>864.04999999999984</v>
      </c>
      <c r="L70" s="24"/>
      <c r="R70" s="44" t="s">
        <v>47</v>
      </c>
      <c r="S70" s="42" t="s">
        <v>62</v>
      </c>
      <c r="T70" s="41">
        <v>776.54363636363632</v>
      </c>
      <c r="Z70" s="44" t="s">
        <v>47</v>
      </c>
      <c r="AA70" s="42" t="s">
        <v>62</v>
      </c>
      <c r="AB70" s="41">
        <v>930.54</v>
      </c>
      <c r="AH70" s="44" t="s">
        <v>47</v>
      </c>
      <c r="AI70" s="42" t="s">
        <v>62</v>
      </c>
      <c r="AJ70" s="41">
        <v>713.12750000000005</v>
      </c>
    </row>
    <row r="71" spans="9:37" x14ac:dyDescent="0.4">
      <c r="I71" s="24"/>
      <c r="J71" s="24"/>
      <c r="K71" s="24"/>
      <c r="L71" s="24"/>
    </row>
    <row r="72" spans="9:37" x14ac:dyDescent="0.4">
      <c r="I72" s="334" t="s">
        <v>63</v>
      </c>
      <c r="J72" s="334"/>
      <c r="K72" s="334"/>
      <c r="L72" s="334"/>
      <c r="R72" s="334" t="s">
        <v>63</v>
      </c>
      <c r="S72" s="334"/>
      <c r="T72" s="334"/>
      <c r="U72" s="334"/>
      <c r="Z72" s="334" t="s">
        <v>117</v>
      </c>
      <c r="AA72" s="334"/>
      <c r="AB72" s="334"/>
      <c r="AC72" s="334"/>
      <c r="AH72" s="334" t="s">
        <v>117</v>
      </c>
      <c r="AI72" s="334"/>
      <c r="AJ72" s="334"/>
      <c r="AK72" s="334"/>
    </row>
    <row r="75" spans="9:37" x14ac:dyDescent="0.4">
      <c r="I75" s="23" t="s">
        <v>64</v>
      </c>
      <c r="R75" s="23" t="s">
        <v>64</v>
      </c>
      <c r="Z75" s="23" t="s">
        <v>64</v>
      </c>
      <c r="AH75" s="23" t="s">
        <v>133</v>
      </c>
    </row>
    <row r="76" spans="9:37" x14ac:dyDescent="0.4">
      <c r="I76" s="24"/>
    </row>
    <row r="77" spans="9:37" ht="14.5" customHeight="1" x14ac:dyDescent="0.4">
      <c r="I77" s="27" t="s">
        <v>65</v>
      </c>
      <c r="J77" s="26" t="s">
        <v>66</v>
      </c>
      <c r="R77" s="27" t="s">
        <v>65</v>
      </c>
      <c r="S77" s="26" t="s">
        <v>66</v>
      </c>
      <c r="Z77" s="27" t="s">
        <v>65</v>
      </c>
      <c r="AA77" s="26" t="s">
        <v>66</v>
      </c>
      <c r="AH77" s="27" t="s">
        <v>65</v>
      </c>
      <c r="AI77" s="26" t="s">
        <v>66</v>
      </c>
    </row>
    <row r="78" spans="9:37" ht="14.5" customHeight="1" x14ac:dyDescent="0.4">
      <c r="I78" s="45" t="s">
        <v>67</v>
      </c>
      <c r="J78" s="46">
        <v>4169</v>
      </c>
      <c r="R78" s="45" t="s">
        <v>67</v>
      </c>
      <c r="S78" s="46">
        <v>1228</v>
      </c>
      <c r="Z78" s="45" t="s">
        <v>67</v>
      </c>
      <c r="AA78" s="46">
        <v>1302</v>
      </c>
      <c r="AH78" s="40" t="s">
        <v>134</v>
      </c>
      <c r="AI78" s="47">
        <v>638</v>
      </c>
    </row>
    <row r="79" spans="9:37" ht="13" customHeight="1" x14ac:dyDescent="0.4">
      <c r="I79" s="45" t="s">
        <v>192</v>
      </c>
      <c r="J79" s="46">
        <v>3987</v>
      </c>
      <c r="R79" s="40" t="s">
        <v>68</v>
      </c>
      <c r="S79" s="47">
        <v>481</v>
      </c>
      <c r="Z79" s="40" t="s">
        <v>118</v>
      </c>
      <c r="AA79" s="47">
        <v>514</v>
      </c>
      <c r="AH79" s="40" t="s">
        <v>135</v>
      </c>
      <c r="AI79" s="108">
        <v>1168</v>
      </c>
    </row>
    <row r="80" spans="9:37" x14ac:dyDescent="0.4">
      <c r="I80" s="45" t="s">
        <v>193</v>
      </c>
      <c r="J80" s="46">
        <v>1200</v>
      </c>
      <c r="R80" s="48"/>
      <c r="S80" s="49"/>
      <c r="Z80" s="40" t="s">
        <v>119</v>
      </c>
      <c r="AA80" s="47">
        <v>46</v>
      </c>
      <c r="AH80" s="40" t="s">
        <v>119</v>
      </c>
      <c r="AI80" s="47">
        <v>102</v>
      </c>
    </row>
    <row r="81" spans="9:38" x14ac:dyDescent="0.4">
      <c r="I81" s="40" t="s">
        <v>194</v>
      </c>
      <c r="J81" s="47">
        <v>177</v>
      </c>
      <c r="R81" s="337" t="s">
        <v>69</v>
      </c>
      <c r="S81" s="337"/>
      <c r="T81" s="337"/>
      <c r="U81" s="337"/>
      <c r="V81" s="337"/>
      <c r="Z81" s="48"/>
      <c r="AA81" s="49"/>
    </row>
    <row r="82" spans="9:38" x14ac:dyDescent="0.4">
      <c r="R82" s="337" t="s">
        <v>70</v>
      </c>
      <c r="S82" s="337"/>
      <c r="T82" s="337"/>
      <c r="U82" s="337"/>
      <c r="V82" s="337"/>
      <c r="Z82" s="342" t="s">
        <v>120</v>
      </c>
      <c r="AA82" s="342"/>
      <c r="AB82" s="342"/>
      <c r="AC82" s="342"/>
      <c r="AD82" s="342"/>
      <c r="AH82" s="334" t="s">
        <v>136</v>
      </c>
      <c r="AI82" s="339"/>
      <c r="AJ82" s="339"/>
      <c r="AK82" s="339"/>
      <c r="AL82" s="339"/>
    </row>
    <row r="83" spans="9:38" x14ac:dyDescent="0.4">
      <c r="AH83" s="340" t="s">
        <v>137</v>
      </c>
      <c r="AI83" s="341"/>
      <c r="AJ83" s="341"/>
      <c r="AK83" s="341"/>
      <c r="AL83" s="341"/>
    </row>
    <row r="84" spans="9:38" x14ac:dyDescent="0.4">
      <c r="Z84" s="337" t="s">
        <v>121</v>
      </c>
      <c r="AA84" s="337"/>
      <c r="AB84" s="337"/>
      <c r="AC84" s="337"/>
      <c r="AD84" s="337"/>
      <c r="AH84" s="337" t="s">
        <v>138</v>
      </c>
      <c r="AI84" s="337"/>
      <c r="AJ84" s="337"/>
      <c r="AK84" s="337"/>
      <c r="AL84" s="337"/>
    </row>
    <row r="85" spans="9:38" x14ac:dyDescent="0.4">
      <c r="I85" s="23" t="s">
        <v>71</v>
      </c>
      <c r="J85" s="24"/>
      <c r="K85" s="24"/>
      <c r="L85" s="24"/>
      <c r="M85" s="24"/>
      <c r="R85" s="23" t="s">
        <v>71</v>
      </c>
      <c r="Z85" s="337" t="s">
        <v>122</v>
      </c>
      <c r="AA85" s="314"/>
      <c r="AB85" s="314"/>
      <c r="AC85" s="314"/>
      <c r="AD85" s="314"/>
    </row>
    <row r="86" spans="9:38" x14ac:dyDescent="0.4">
      <c r="I86" s="24"/>
      <c r="J86" s="24"/>
      <c r="K86" s="24"/>
      <c r="L86" s="24"/>
      <c r="M86" s="24"/>
      <c r="Z86" s="337" t="s">
        <v>123</v>
      </c>
      <c r="AA86" s="337"/>
      <c r="AB86" s="337"/>
      <c r="AC86" s="337"/>
      <c r="AD86" s="337"/>
    </row>
    <row r="87" spans="9:38" ht="26.15" x14ac:dyDescent="0.4">
      <c r="I87" s="27" t="s">
        <v>72</v>
      </c>
      <c r="J87" s="27" t="s">
        <v>73</v>
      </c>
      <c r="K87" s="24"/>
      <c r="L87" s="24"/>
      <c r="M87" s="24"/>
      <c r="R87" s="27" t="s">
        <v>72</v>
      </c>
      <c r="S87" s="27" t="s">
        <v>73</v>
      </c>
    </row>
    <row r="88" spans="9:38" x14ac:dyDescent="0.4">
      <c r="I88" s="40" t="s">
        <v>74</v>
      </c>
      <c r="J88" s="50">
        <v>0.1</v>
      </c>
      <c r="K88" s="24"/>
      <c r="L88" s="24"/>
      <c r="M88" s="24"/>
      <c r="R88" s="40" t="s">
        <v>74</v>
      </c>
      <c r="S88" s="50">
        <v>0.12</v>
      </c>
      <c r="Z88" s="23" t="s">
        <v>71</v>
      </c>
      <c r="AH88" s="23" t="s">
        <v>139</v>
      </c>
    </row>
    <row r="89" spans="9:38" x14ac:dyDescent="0.4">
      <c r="I89" s="40" t="s">
        <v>75</v>
      </c>
      <c r="J89" s="51">
        <v>0.05</v>
      </c>
      <c r="K89" s="24"/>
      <c r="L89" s="24"/>
      <c r="M89" s="24"/>
      <c r="R89" s="40" t="s">
        <v>75</v>
      </c>
      <c r="S89" s="51">
        <v>0.11</v>
      </c>
    </row>
    <row r="90" spans="9:38" ht="64.75" x14ac:dyDescent="0.4">
      <c r="I90" s="40" t="s">
        <v>195</v>
      </c>
      <c r="J90" s="51">
        <v>0.08</v>
      </c>
      <c r="K90" s="24"/>
      <c r="L90" s="24"/>
      <c r="M90" s="24"/>
      <c r="R90" s="40" t="s">
        <v>76</v>
      </c>
      <c r="S90" s="51">
        <v>0.04</v>
      </c>
      <c r="Z90" s="27" t="s">
        <v>72</v>
      </c>
      <c r="AA90" s="27" t="s">
        <v>73</v>
      </c>
      <c r="AH90" s="27" t="s">
        <v>72</v>
      </c>
      <c r="AI90" s="27" t="s">
        <v>73</v>
      </c>
    </row>
    <row r="91" spans="9:38" ht="13" customHeight="1" x14ac:dyDescent="0.4">
      <c r="I91" s="52" t="s">
        <v>77</v>
      </c>
      <c r="J91" s="51">
        <v>0.64</v>
      </c>
      <c r="K91" s="24"/>
      <c r="L91" s="24"/>
      <c r="M91" s="24"/>
      <c r="R91" s="52" t="s">
        <v>77</v>
      </c>
      <c r="S91" s="51">
        <v>0.63</v>
      </c>
      <c r="Z91" s="40" t="s">
        <v>74</v>
      </c>
      <c r="AA91" s="50">
        <v>0.05</v>
      </c>
      <c r="AH91" s="40" t="s">
        <v>75</v>
      </c>
      <c r="AI91" s="109">
        <v>0.05</v>
      </c>
    </row>
    <row r="92" spans="9:38" ht="14.5" customHeight="1" x14ac:dyDescent="0.4">
      <c r="I92" s="52" t="s">
        <v>78</v>
      </c>
      <c r="J92" s="51">
        <v>0.01</v>
      </c>
      <c r="K92" s="24"/>
      <c r="L92" s="24"/>
      <c r="M92" s="24"/>
      <c r="R92" s="52" t="s">
        <v>78</v>
      </c>
      <c r="S92" s="51">
        <v>0.01</v>
      </c>
      <c r="Z92" s="40" t="s">
        <v>75</v>
      </c>
      <c r="AA92" s="51">
        <v>0.05</v>
      </c>
      <c r="AH92" s="40" t="s">
        <v>76</v>
      </c>
      <c r="AI92" s="109">
        <v>0.09</v>
      </c>
    </row>
    <row r="93" spans="9:38" ht="13" customHeight="1" x14ac:dyDescent="0.4">
      <c r="I93" s="52" t="s">
        <v>196</v>
      </c>
      <c r="J93" s="51">
        <v>0.04</v>
      </c>
      <c r="K93" s="24"/>
      <c r="L93" s="24"/>
      <c r="M93" s="24"/>
      <c r="R93" s="52" t="s">
        <v>79</v>
      </c>
      <c r="S93" s="51">
        <v>0.09</v>
      </c>
      <c r="Z93" s="40" t="s">
        <v>76</v>
      </c>
      <c r="AA93" s="51">
        <v>0.11</v>
      </c>
      <c r="AH93" s="52" t="s">
        <v>77</v>
      </c>
      <c r="AI93" s="109">
        <v>0.72</v>
      </c>
    </row>
    <row r="94" spans="9:38" ht="14.5" customHeight="1" x14ac:dyDescent="0.4">
      <c r="I94" s="52" t="s">
        <v>79</v>
      </c>
      <c r="J94" s="51">
        <v>0.08</v>
      </c>
      <c r="K94" s="24"/>
      <c r="L94" s="24"/>
      <c r="M94" s="24"/>
      <c r="Z94" s="52" t="s">
        <v>77</v>
      </c>
      <c r="AA94" s="51">
        <v>0.73</v>
      </c>
      <c r="AH94" s="52" t="s">
        <v>79</v>
      </c>
      <c r="AI94" s="109">
        <v>0.14000000000000001</v>
      </c>
    </row>
    <row r="95" spans="9:38" x14ac:dyDescent="0.4">
      <c r="I95" s="24"/>
      <c r="J95" s="24"/>
      <c r="K95" s="24"/>
      <c r="L95" s="24"/>
      <c r="M95" s="24"/>
      <c r="R95" s="338" t="s">
        <v>80</v>
      </c>
      <c r="S95" s="338"/>
      <c r="T95" s="338"/>
      <c r="U95" s="338"/>
      <c r="V95" s="338"/>
      <c r="Z95" s="52" t="s">
        <v>78</v>
      </c>
      <c r="AA95" s="51">
        <v>0.01</v>
      </c>
    </row>
    <row r="96" spans="9:38" x14ac:dyDescent="0.4">
      <c r="I96" s="338" t="s">
        <v>80</v>
      </c>
      <c r="J96" s="338"/>
      <c r="K96" s="338"/>
      <c r="L96" s="338"/>
      <c r="M96" s="338"/>
      <c r="R96" s="53"/>
      <c r="S96" s="53"/>
      <c r="T96" s="53"/>
      <c r="U96" s="53"/>
      <c r="V96" s="53"/>
      <c r="Z96" s="52" t="s">
        <v>79</v>
      </c>
      <c r="AA96" s="51">
        <v>0.05</v>
      </c>
      <c r="AH96" s="338" t="s">
        <v>80</v>
      </c>
      <c r="AI96" s="338"/>
      <c r="AJ96" s="338"/>
      <c r="AK96" s="338"/>
      <c r="AL96" s="338"/>
    </row>
    <row r="97" spans="9:38" x14ac:dyDescent="0.4">
      <c r="I97" s="193"/>
      <c r="J97" s="193"/>
      <c r="K97" s="193"/>
      <c r="L97" s="193"/>
      <c r="M97" s="193"/>
      <c r="R97" s="338" t="s">
        <v>81</v>
      </c>
      <c r="S97" s="338"/>
      <c r="T97" s="338"/>
      <c r="U97" s="338"/>
      <c r="V97" s="338"/>
      <c r="AH97" s="53"/>
      <c r="AI97" s="53"/>
      <c r="AJ97" s="53"/>
      <c r="AK97" s="53"/>
      <c r="AL97" s="53"/>
    </row>
    <row r="98" spans="9:38" x14ac:dyDescent="0.4">
      <c r="I98" s="338" t="s">
        <v>81</v>
      </c>
      <c r="J98" s="338"/>
      <c r="K98" s="338"/>
      <c r="L98" s="338"/>
      <c r="M98" s="338"/>
      <c r="Z98" s="338" t="s">
        <v>80</v>
      </c>
      <c r="AA98" s="338"/>
      <c r="AB98" s="338"/>
      <c r="AC98" s="338"/>
      <c r="AD98" s="338"/>
      <c r="AH98" s="338" t="s">
        <v>81</v>
      </c>
      <c r="AI98" s="338"/>
      <c r="AJ98" s="338"/>
      <c r="AK98" s="338"/>
      <c r="AL98" s="338"/>
    </row>
    <row r="99" spans="9:38" x14ac:dyDescent="0.4">
      <c r="Z99" s="53"/>
      <c r="AA99" s="53"/>
      <c r="AB99" s="53"/>
      <c r="AC99" s="53"/>
      <c r="AD99" s="53"/>
    </row>
    <row r="100" spans="9:38" x14ac:dyDescent="0.4">
      <c r="Z100" s="338" t="s">
        <v>81</v>
      </c>
      <c r="AA100" s="338"/>
      <c r="AB100" s="338"/>
      <c r="AC100" s="338"/>
      <c r="AD100" s="338"/>
    </row>
  </sheetData>
  <mergeCells count="41">
    <mergeCell ref="I96:M96"/>
    <mergeCell ref="I98:M98"/>
    <mergeCell ref="I36:L36"/>
    <mergeCell ref="I55:J55"/>
    <mergeCell ref="L9:N9"/>
    <mergeCell ref="I49:L49"/>
    <mergeCell ref="I72:L72"/>
    <mergeCell ref="R95:V95"/>
    <mergeCell ref="R97:V97"/>
    <mergeCell ref="U7:W7"/>
    <mergeCell ref="AC4:AE4"/>
    <mergeCell ref="Z36:AC36"/>
    <mergeCell ref="Z49:AC49"/>
    <mergeCell ref="Z55:AA55"/>
    <mergeCell ref="Z72:AC72"/>
    <mergeCell ref="Z82:AD82"/>
    <mergeCell ref="R36:U36"/>
    <mergeCell ref="R49:U49"/>
    <mergeCell ref="R55:S55"/>
    <mergeCell ref="R72:U72"/>
    <mergeCell ref="R81:V81"/>
    <mergeCell ref="R82:V82"/>
    <mergeCell ref="Z84:AD84"/>
    <mergeCell ref="AK12:AM12"/>
    <mergeCell ref="AH24:AN24"/>
    <mergeCell ref="AH49:AK49"/>
    <mergeCell ref="AH55:AI55"/>
    <mergeCell ref="AH72:AK72"/>
    <mergeCell ref="Z86:AD86"/>
    <mergeCell ref="Z98:AD98"/>
    <mergeCell ref="Z100:AD100"/>
    <mergeCell ref="AH82:AL82"/>
    <mergeCell ref="AH83:AL83"/>
    <mergeCell ref="AH84:AL84"/>
    <mergeCell ref="AH96:AL96"/>
    <mergeCell ref="AH98:AL98"/>
    <mergeCell ref="D9:F9"/>
    <mergeCell ref="A25:D25"/>
    <mergeCell ref="A38:D38"/>
    <mergeCell ref="A44:B44"/>
    <mergeCell ref="Z85:AD85"/>
  </mergeCells>
  <pageMargins left="0.7" right="0.7" top="0.75" bottom="0.75" header="0.3" footer="0.3"/>
  <pageSetup orientation="portrait" r:id="rId1"/>
  <headerFooter>
    <oddHeader>&amp;C&amp;"-,Bold"Idaho Power Company
Arrearage Management Program Status Report
May 2021</oddHeader>
    <oddFooter>&amp;R&amp;10Page &amp;P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3:H24"/>
  <sheetViews>
    <sheetView workbookViewId="0"/>
  </sheetViews>
  <sheetFormatPr defaultRowHeight="14.6" x14ac:dyDescent="0.4"/>
  <cols>
    <col min="1" max="5" width="16.4609375" style="234" customWidth="1"/>
  </cols>
  <sheetData>
    <row r="3" spans="1:8" s="231" customFormat="1" ht="26.8" customHeight="1" thickBot="1" x14ac:dyDescent="0.45">
      <c r="A3" s="252" t="s">
        <v>199</v>
      </c>
      <c r="B3" s="253"/>
      <c r="C3" s="253"/>
      <c r="D3" s="253"/>
      <c r="E3" s="277"/>
    </row>
    <row r="4" spans="1:8" s="231" customFormat="1" ht="30.25" customHeight="1" x14ac:dyDescent="0.4">
      <c r="A4" s="254"/>
      <c r="B4" s="255" t="s">
        <v>42</v>
      </c>
      <c r="C4" s="255" t="s">
        <v>200</v>
      </c>
      <c r="D4" s="256" t="s">
        <v>201</v>
      </c>
      <c r="E4" s="257" t="s">
        <v>4</v>
      </c>
    </row>
    <row r="5" spans="1:8" s="251" customFormat="1" ht="30.55" customHeight="1" x14ac:dyDescent="0.4">
      <c r="A5" s="258" t="s">
        <v>202</v>
      </c>
      <c r="B5" s="235">
        <v>152616.65</v>
      </c>
      <c r="C5" s="235">
        <v>21033.85</v>
      </c>
      <c r="D5" s="236">
        <v>1416</v>
      </c>
      <c r="E5" s="259">
        <v>175066.5</v>
      </c>
    </row>
    <row r="6" spans="1:8" s="251" customFormat="1" ht="30.25" customHeight="1" x14ac:dyDescent="0.4">
      <c r="A6" s="258" t="s">
        <v>203</v>
      </c>
      <c r="B6" s="235">
        <v>107409.01</v>
      </c>
      <c r="C6" s="235">
        <v>47029.27</v>
      </c>
      <c r="D6" s="236">
        <v>40470.910000000003</v>
      </c>
      <c r="E6" s="259">
        <v>194909.19</v>
      </c>
    </row>
    <row r="7" spans="1:8" s="251" customFormat="1" ht="30.25" customHeight="1" x14ac:dyDescent="0.4">
      <c r="A7" s="260" t="s">
        <v>204</v>
      </c>
      <c r="B7" s="237">
        <v>260025.66</v>
      </c>
      <c r="C7" s="237">
        <v>68063.12</v>
      </c>
      <c r="D7" s="238">
        <v>41886.910000000003</v>
      </c>
      <c r="E7" s="261">
        <v>369975.69</v>
      </c>
    </row>
    <row r="8" spans="1:8" s="251" customFormat="1" ht="16" customHeight="1" x14ac:dyDescent="0.4">
      <c r="A8" s="262"/>
      <c r="B8" s="239"/>
      <c r="C8" s="239"/>
      <c r="D8" s="240"/>
      <c r="E8" s="263"/>
    </row>
    <row r="9" spans="1:8" s="251" customFormat="1" ht="16.5" customHeight="1" x14ac:dyDescent="0.4">
      <c r="A9" s="258" t="s">
        <v>205</v>
      </c>
      <c r="B9" s="241">
        <v>986</v>
      </c>
      <c r="C9" s="241">
        <v>228</v>
      </c>
      <c r="D9" s="242">
        <v>127</v>
      </c>
      <c r="E9" s="264">
        <v>1341</v>
      </c>
    </row>
    <row r="10" spans="1:8" s="251" customFormat="1" ht="31" customHeight="1" x14ac:dyDescent="0.4">
      <c r="A10" s="258" t="s">
        <v>206</v>
      </c>
      <c r="B10" s="243">
        <v>263.72000000000003</v>
      </c>
      <c r="C10" s="243">
        <v>298.52</v>
      </c>
      <c r="D10" s="244">
        <v>329.82</v>
      </c>
      <c r="E10" s="265">
        <v>275.89999999999998</v>
      </c>
    </row>
    <row r="11" spans="1:8" s="251" customFormat="1" ht="16.3" customHeight="1" thickBot="1" x14ac:dyDescent="0.45">
      <c r="A11" s="266"/>
      <c r="B11" s="267"/>
      <c r="C11" s="267"/>
      <c r="D11" s="268"/>
      <c r="E11" s="269"/>
    </row>
    <row r="12" spans="1:8" s="231" customFormat="1" ht="34" customHeight="1" x14ac:dyDescent="0.4">
      <c r="A12" s="250"/>
      <c r="B12" s="245"/>
      <c r="C12" s="245"/>
      <c r="D12" s="245"/>
      <c r="E12" s="245"/>
      <c r="F12" s="233"/>
      <c r="G12" s="233"/>
      <c r="H12" s="233"/>
    </row>
    <row r="13" spans="1:8" s="231" customFormat="1" ht="26.8" customHeight="1" thickBot="1" x14ac:dyDescent="0.45">
      <c r="A13" s="252" t="s">
        <v>207</v>
      </c>
      <c r="B13" s="253"/>
      <c r="C13" s="253"/>
      <c r="D13" s="253"/>
      <c r="E13" s="253"/>
      <c r="F13" s="232"/>
    </row>
    <row r="14" spans="1:8" s="231" customFormat="1" ht="30.55" customHeight="1" x14ac:dyDescent="0.4">
      <c r="A14" s="254"/>
      <c r="B14" s="255" t="s">
        <v>42</v>
      </c>
      <c r="C14" s="255" t="s">
        <v>200</v>
      </c>
      <c r="D14" s="256" t="s">
        <v>201</v>
      </c>
      <c r="E14" s="257" t="s">
        <v>4</v>
      </c>
    </row>
    <row r="15" spans="1:8" s="231" customFormat="1" ht="30.25" customHeight="1" x14ac:dyDescent="0.4">
      <c r="A15" s="258" t="s">
        <v>202</v>
      </c>
      <c r="B15" s="235">
        <v>388384.36</v>
      </c>
      <c r="C15" s="235">
        <v>59791.38</v>
      </c>
      <c r="D15" s="236">
        <v>1783</v>
      </c>
      <c r="E15" s="259">
        <v>449958.74</v>
      </c>
    </row>
    <row r="16" spans="1:8" s="231" customFormat="1" ht="30.25" customHeight="1" x14ac:dyDescent="0.4">
      <c r="A16" s="258" t="s">
        <v>203</v>
      </c>
      <c r="B16" s="235">
        <v>107409.01</v>
      </c>
      <c r="C16" s="235">
        <v>50266.27</v>
      </c>
      <c r="D16" s="236">
        <v>70608.600000000006</v>
      </c>
      <c r="E16" s="259">
        <v>228283.88</v>
      </c>
    </row>
    <row r="17" spans="1:5" s="231" customFormat="1" ht="30.55" customHeight="1" x14ac:dyDescent="0.4">
      <c r="A17" s="260" t="s">
        <v>204</v>
      </c>
      <c r="B17" s="237">
        <v>495793.37</v>
      </c>
      <c r="C17" s="237">
        <v>110057.65</v>
      </c>
      <c r="D17" s="238">
        <v>72391.600000000006</v>
      </c>
      <c r="E17" s="261">
        <v>678242.62</v>
      </c>
    </row>
    <row r="18" spans="1:5" s="231" customFormat="1" ht="16" customHeight="1" x14ac:dyDescent="0.4">
      <c r="A18" s="262"/>
      <c r="B18" s="239"/>
      <c r="C18" s="239"/>
      <c r="D18" s="240"/>
      <c r="E18" s="263"/>
    </row>
    <row r="19" spans="1:5" s="231" customFormat="1" ht="16.5" customHeight="1" x14ac:dyDescent="0.4">
      <c r="A19" s="258" t="s">
        <v>205</v>
      </c>
      <c r="B19" s="241">
        <v>1854</v>
      </c>
      <c r="C19" s="241">
        <v>413</v>
      </c>
      <c r="D19" s="242">
        <v>217</v>
      </c>
      <c r="E19" s="264">
        <v>2484</v>
      </c>
    </row>
    <row r="20" spans="1:5" s="231" customFormat="1" ht="45" customHeight="1" x14ac:dyDescent="0.4">
      <c r="A20" s="270" t="s">
        <v>206</v>
      </c>
      <c r="B20" s="246">
        <v>267.42</v>
      </c>
      <c r="C20" s="246">
        <v>266.48</v>
      </c>
      <c r="D20" s="247">
        <v>333.6</v>
      </c>
      <c r="E20" s="271">
        <v>273.04000000000002</v>
      </c>
    </row>
    <row r="21" spans="1:5" s="231" customFormat="1" ht="16" customHeight="1" x14ac:dyDescent="0.4">
      <c r="A21" s="262"/>
      <c r="B21" s="239"/>
      <c r="C21" s="239"/>
      <c r="D21" s="240"/>
      <c r="E21" s="263"/>
    </row>
    <row r="22" spans="1:5" s="231" customFormat="1" ht="33" customHeight="1" x14ac:dyDescent="0.4">
      <c r="A22" s="272" t="s">
        <v>208</v>
      </c>
      <c r="B22" s="248"/>
      <c r="C22" s="248"/>
      <c r="D22" s="249"/>
      <c r="E22" s="259">
        <v>678242.62</v>
      </c>
    </row>
    <row r="23" spans="1:5" s="231" customFormat="1" ht="30.25" customHeight="1" x14ac:dyDescent="0.4">
      <c r="A23" s="258" t="s">
        <v>209</v>
      </c>
      <c r="B23" s="248"/>
      <c r="C23" s="248"/>
      <c r="D23" s="249"/>
      <c r="E23" s="259">
        <v>6167000</v>
      </c>
    </row>
    <row r="24" spans="1:5" s="231" customFormat="1" ht="30.55" customHeight="1" thickBot="1" x14ac:dyDescent="0.45">
      <c r="A24" s="273" t="s">
        <v>210</v>
      </c>
      <c r="B24" s="274"/>
      <c r="C24" s="274"/>
      <c r="D24" s="275"/>
      <c r="E24" s="276">
        <v>5488757.3799999999</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46FA3C23825FA4E966CC7A2F27FA0D8" ma:contentTypeVersion="15" ma:contentTypeDescription="Create a new document." ma:contentTypeScope="" ma:versionID="acbb136c7cc025f43c4409fd83ff6e15">
  <xsd:schema xmlns:xsd="http://www.w3.org/2001/XMLSchema" xmlns:xs="http://www.w3.org/2001/XMLSchema" xmlns:p="http://schemas.microsoft.com/office/2006/metadata/properties" xmlns:ns1="http://schemas.microsoft.com/sharepoint/v3" xmlns:ns2="c258912b-74df-4bc5-90b7-cf49fd04545f" targetNamespace="http://schemas.microsoft.com/office/2006/metadata/properties" ma:root="true" ma:fieldsID="2c1c1cd47239eadbd853b5200831b1d7" ns1:_="" ns2:_="">
    <xsd:import namespace="http://schemas.microsoft.com/sharepoint/v3"/>
    <xsd:import namespace="c258912b-74df-4bc5-90b7-cf49fd04545f"/>
    <xsd:element name="properties">
      <xsd:complexType>
        <xsd:sequence>
          <xsd:element name="documentManagement">
            <xsd:complexType>
              <xsd:all>
                <xsd:element ref="ns1:PublishingStartDate" minOccurs="0"/>
                <xsd:element ref="ns1:PublishingExpirationDate"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258912b-74df-4bc5-90b7-cf49fd04545f" elementFormDefault="qualified">
    <xsd:import namespace="http://schemas.microsoft.com/office/2006/documentManagement/types"/>
    <xsd:import namespace="http://schemas.microsoft.com/office/infopath/2007/PartnerControls"/>
    <xsd:element name="SharedWithUsers" ma:index="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0DB5F96B-5485-4370-8609-FA2147518B14}"/>
</file>

<file path=customXml/itemProps2.xml><?xml version="1.0" encoding="utf-8"?>
<ds:datastoreItem xmlns:ds="http://schemas.openxmlformats.org/officeDocument/2006/customXml" ds:itemID="{7EDC824D-21F1-4025-B2F9-C5906B1AD59E}"/>
</file>

<file path=customXml/itemProps3.xml><?xml version="1.0" encoding="utf-8"?>
<ds:datastoreItem xmlns:ds="http://schemas.openxmlformats.org/officeDocument/2006/customXml" ds:itemID="{71FE91B8-71D3-4D43-9540-11742F5ECD9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Summary</vt:lpstr>
      <vt:lpstr>PGE</vt:lpstr>
      <vt:lpstr>PAC</vt:lpstr>
      <vt:lpstr>AVA</vt:lpstr>
      <vt:lpstr>CNG</vt:lpstr>
      <vt:lpstr>IPC</vt:lpstr>
      <vt:lpstr>NWN</vt:lpstr>
    </vt:vector>
  </TitlesOfParts>
  <Company>Oregon Public Utility Commission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SCALA Michelle M.</dc:creator>
  <cp:lastModifiedBy>BROWN Mark * PUC</cp:lastModifiedBy>
  <dcterms:created xsi:type="dcterms:W3CDTF">2021-06-21T23:10:44Z</dcterms:created>
  <dcterms:modified xsi:type="dcterms:W3CDTF">2021-08-11T22:25:41Z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0x010100F46FA3C23825FA4E966CC7A2F27FA0D8</vt:lpwstr>
  </property>
</Properties>
</file>