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pgazpdvmwfile01\agency\Agency\EO 20-04\Stakeholder Comments\October 2020\Posted-Online\"/>
    </mc:Choice>
  </mc:AlternateContent>
  <bookViews>
    <workbookView xWindow="-120" yWindow="860" windowWidth="29040" windowHeight="14520" tabRatio="500"/>
  </bookViews>
  <sheets>
    <sheet name="Sheet1" sheetId="1" r:id="rId1"/>
  </sheets>
  <calcPr calcId="181029" concurrentCalc="0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35" i="1" l="1"/>
  <c r="D35" i="1"/>
  <c r="N35" i="1"/>
  <c r="E35" i="1"/>
  <c r="E36" i="1"/>
  <c r="K21" i="1"/>
  <c r="D7" i="1"/>
  <c r="D12" i="1"/>
  <c r="D46" i="1"/>
  <c r="M21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D43" i="1"/>
  <c r="L35" i="1"/>
  <c r="K35" i="1"/>
  <c r="L36" i="1"/>
  <c r="J35" i="1"/>
  <c r="K36" i="1"/>
  <c r="I35" i="1"/>
  <c r="J36" i="1"/>
  <c r="H35" i="1"/>
  <c r="I36" i="1"/>
  <c r="G35" i="1"/>
  <c r="H36" i="1"/>
  <c r="F35" i="1"/>
  <c r="G36" i="1"/>
  <c r="F36" i="1"/>
  <c r="M36" i="1"/>
  <c r="D47" i="1"/>
  <c r="D50" i="1"/>
  <c r="O35" i="1"/>
  <c r="M28" i="1"/>
  <c r="I28" i="1"/>
  <c r="O28" i="1"/>
  <c r="D28" i="1"/>
  <c r="N28" i="1"/>
  <c r="L28" i="1"/>
  <c r="K28" i="1"/>
  <c r="J28" i="1"/>
  <c r="H28" i="1"/>
  <c r="G28" i="1"/>
  <c r="F28" i="1"/>
  <c r="E28" i="1"/>
  <c r="O34" i="1"/>
  <c r="N34" i="1"/>
  <c r="O33" i="1"/>
  <c r="N33" i="1"/>
  <c r="O32" i="1"/>
  <c r="N32" i="1"/>
  <c r="O27" i="1"/>
  <c r="O26" i="1"/>
  <c r="N27" i="1"/>
  <c r="N26" i="1"/>
  <c r="O25" i="1"/>
  <c r="N25" i="1"/>
  <c r="I21" i="1"/>
  <c r="O21" i="1"/>
  <c r="O20" i="1"/>
  <c r="O19" i="1"/>
  <c r="O18" i="1"/>
  <c r="D21" i="1"/>
  <c r="N21" i="1"/>
  <c r="N20" i="1"/>
  <c r="N19" i="1"/>
  <c r="N18" i="1"/>
  <c r="L21" i="1"/>
  <c r="J21" i="1"/>
  <c r="H21" i="1"/>
  <c r="G21" i="1"/>
  <c r="F21" i="1"/>
  <c r="E21" i="1"/>
  <c r="D8" i="1"/>
</calcChain>
</file>

<file path=xl/sharedStrings.xml><?xml version="1.0" encoding="utf-8"?>
<sst xmlns="http://schemas.openxmlformats.org/spreadsheetml/2006/main" count="33" uniqueCount="26">
  <si>
    <t>Oregon GHG emissions</t>
  </si>
  <si>
    <t>Oregon 2035 goal</t>
  </si>
  <si>
    <t>Oregon 2080 goal</t>
  </si>
  <si>
    <t>in millions MTCO2e</t>
  </si>
  <si>
    <t>Avista</t>
  </si>
  <si>
    <t xml:space="preserve">Cascade </t>
  </si>
  <si>
    <t>NWN</t>
  </si>
  <si>
    <t>% change 2010-2019</t>
  </si>
  <si>
    <t>% change 2015-2019</t>
  </si>
  <si>
    <t>Cascade</t>
  </si>
  <si>
    <t>Notes:</t>
  </si>
  <si>
    <t>Emission data is from DEQ: https://www.oregon.gov/deq/aq/programs/Pages/GHG-Oregon-Emissions.aspx</t>
  </si>
  <si>
    <t>Utility data if from the PUC: https://www.oregon.gov/puc/forms/Forms%20and%20Reports/2019-Oregon-Utility-Statistics-Book.pdf</t>
  </si>
  <si>
    <t>Emissions assuming 1.5% annual growth</t>
  </si>
  <si>
    <t>All gas utilities</t>
  </si>
  <si>
    <t>Emissions increase 2017 to 2035</t>
  </si>
  <si>
    <t>Percent of 2019 emissions that must be eliminated if system grows by 1.5%</t>
  </si>
  <si>
    <t>Percent Reduction from 2017 to 2035</t>
  </si>
  <si>
    <t>Total</t>
  </si>
  <si>
    <t xml:space="preserve">Year over Year Customer Growth </t>
  </si>
  <si>
    <t>Number of Customers</t>
  </si>
  <si>
    <t>Load Growth (Therms) (Nonnormalized)</t>
  </si>
  <si>
    <t>Emissions (Nonnormalized)</t>
  </si>
  <si>
    <t>Growth of Emissions by 2035</t>
  </si>
  <si>
    <t>Reduce from 2035 to 52% below 2017/2019</t>
  </si>
  <si>
    <t>Gas Uutilities 52.6% below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</si>
</sst>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(* #,##0.0000_);_(* \(#,##0.0000\);_(* &quot;-&quot;??_);_(@_)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164" fontId="2" fillId="0" borderId="0" xfId="2" applyNumberFormat="1" applyFont="1"/>
    <xf numFmtId="0" fontId="2" fillId="0" borderId="0" xfId="0" applyFont="1" applyAlignment="1">
      <alignment wrapText="1"/>
    </xf>
    <xf numFmtId="43" fontId="2" fillId="0" borderId="0" xfId="1" applyFont="1"/>
    <xf numFmtId="165" fontId="2" fillId="0" borderId="0" xfId="1" applyNumberFormat="1" applyFont="1"/>
    <xf numFmtId="165" fontId="2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164" fontId="2" fillId="0" borderId="6" xfId="2" applyNumberFormat="1" applyFont="1" applyBorder="1"/>
    <xf numFmtId="0" fontId="2" fillId="0" borderId="7" xfId="0" applyFont="1" applyBorder="1"/>
    <xf numFmtId="0" fontId="2" fillId="0" borderId="0" xfId="0" applyFont="1" applyBorder="1"/>
    <xf numFmtId="164" fontId="2" fillId="0" borderId="0" xfId="2" applyNumberFormat="1" applyFont="1" applyBorder="1"/>
    <xf numFmtId="0" fontId="2" fillId="0" borderId="8" xfId="0" applyFont="1" applyBorder="1"/>
    <xf numFmtId="0" fontId="2" fillId="0" borderId="6" xfId="0" applyFont="1" applyBorder="1"/>
    <xf numFmtId="0" fontId="2" fillId="0" borderId="7" xfId="0" applyFont="1" applyBorder="1" applyAlignment="1">
      <alignment wrapText="1"/>
    </xf>
    <xf numFmtId="0" fontId="2" fillId="0" borderId="2" xfId="0" applyFont="1" applyBorder="1" applyAlignment="1">
      <alignment wrapText="1"/>
    </xf>
    <xf numFmtId="43" fontId="2" fillId="0" borderId="3" xfId="1" applyFont="1" applyBorder="1"/>
    <xf numFmtId="43" fontId="2" fillId="0" borderId="0" xfId="1" applyFont="1" applyBorder="1"/>
    <xf numFmtId="10" fontId="2" fillId="0" borderId="0" xfId="2" applyNumberFormat="1" applyFont="1" applyBorder="1"/>
    <xf numFmtId="10" fontId="2" fillId="0" borderId="4" xfId="2" applyNumberFormat="1" applyFont="1" applyBorder="1"/>
    <xf numFmtId="0" fontId="3" fillId="0" borderId="3" xfId="0" applyFont="1" applyBorder="1" applyAlignment="1">
      <alignment horizontal="right"/>
    </xf>
    <xf numFmtId="43" fontId="2" fillId="0" borderId="0" xfId="0" applyNumberFormat="1" applyFont="1" applyBorder="1"/>
    <xf numFmtId="10" fontId="2" fillId="0" borderId="0" xfId="0" applyNumberFormat="1" applyFont="1" applyBorder="1"/>
    <xf numFmtId="10" fontId="2" fillId="0" borderId="4" xfId="0" applyNumberFormat="1" applyFont="1" applyBorder="1"/>
    <xf numFmtId="165" fontId="2" fillId="0" borderId="3" xfId="1" applyNumberFormat="1" applyFont="1" applyBorder="1"/>
    <xf numFmtId="165" fontId="2" fillId="0" borderId="0" xfId="1" applyNumberFormat="1" applyFont="1" applyBorder="1"/>
    <xf numFmtId="165" fontId="3" fillId="0" borderId="3" xfId="1" applyNumberFormat="1" applyFont="1" applyBorder="1" applyAlignment="1">
      <alignment horizontal="right"/>
    </xf>
    <xf numFmtId="10" fontId="2" fillId="0" borderId="0" xfId="1" applyNumberFormat="1" applyFont="1" applyBorder="1"/>
    <xf numFmtId="10" fontId="2" fillId="0" borderId="4" xfId="1" applyNumberFormat="1" applyFont="1" applyBorder="1"/>
    <xf numFmtId="165" fontId="2" fillId="0" borderId="0" xfId="0" applyNumberFormat="1" applyFont="1" applyBorder="1"/>
    <xf numFmtId="165" fontId="2" fillId="0" borderId="8" xfId="0" applyNumberFormat="1" applyFont="1" applyBorder="1"/>
    <xf numFmtId="43" fontId="2" fillId="2" borderId="3" xfId="1" applyFont="1" applyFill="1" applyBorder="1"/>
    <xf numFmtId="43" fontId="2" fillId="2" borderId="0" xfId="1" applyFont="1" applyFill="1" applyBorder="1"/>
    <xf numFmtId="10" fontId="2" fillId="2" borderId="0" xfId="2" applyNumberFormat="1" applyFont="1" applyFill="1" applyBorder="1"/>
    <xf numFmtId="10" fontId="2" fillId="2" borderId="4" xfId="2" applyNumberFormat="1" applyFont="1" applyFill="1" applyBorder="1"/>
    <xf numFmtId="165" fontId="2" fillId="2" borderId="3" xfId="1" applyNumberFormat="1" applyFont="1" applyFill="1" applyBorder="1"/>
    <xf numFmtId="165" fontId="2" fillId="2" borderId="0" xfId="1" applyNumberFormat="1" applyFont="1" applyFill="1" applyBorder="1"/>
    <xf numFmtId="0" fontId="3" fillId="0" borderId="3" xfId="0" applyFont="1" applyBorder="1" applyAlignment="1">
      <alignment horizontal="left"/>
    </xf>
    <xf numFmtId="165" fontId="3" fillId="0" borderId="3" xfId="1" applyNumberFormat="1" applyFont="1" applyBorder="1" applyAlignment="1">
      <alignment horizontal="left"/>
    </xf>
    <xf numFmtId="165" fontId="2" fillId="0" borderId="7" xfId="0" applyNumberFormat="1" applyFont="1" applyBorder="1"/>
    <xf numFmtId="43" fontId="2" fillId="0" borderId="4" xfId="0" applyNumberFormat="1" applyFont="1" applyBorder="1"/>
    <xf numFmtId="166" fontId="2" fillId="0" borderId="3" xfId="0" applyNumberFormat="1" applyFont="1" applyBorder="1"/>
    <xf numFmtId="9" fontId="2" fillId="0" borderId="0" xfId="2" applyFont="1" applyBorder="1"/>
    <xf numFmtId="166" fontId="2" fillId="0" borderId="5" xfId="0" applyNumberFormat="1" applyFont="1" applyBorder="1"/>
    <xf numFmtId="9" fontId="2" fillId="0" borderId="8" xfId="2" applyFont="1" applyBorder="1"/>
    <xf numFmtId="43" fontId="2" fillId="0" borderId="2" xfId="0" applyNumberFormat="1" applyFont="1" applyBorder="1"/>
    <xf numFmtId="0" fontId="2" fillId="0" borderId="5" xfId="0" applyFont="1" applyBorder="1" applyAlignment="1">
      <alignment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55"/>
  <sheetViews>
    <sheetView tabSelected="1" workbookViewId="0">
      <selection activeCell="H20" sqref="H20"/>
    </sheetView>
  </sheetViews>
  <sheetFormatPr defaultColWidth="11" defaultRowHeight="15.5" x14ac:dyDescent="0.35"/>
  <cols>
    <col min="1" max="2" width="2.6640625" style="1" customWidth="1"/>
    <col min="3" max="3" width="35.1640625" style="1" customWidth="1"/>
    <col min="4" max="4" width="16.6640625" style="1" bestFit="1" customWidth="1"/>
    <col min="5" max="13" width="15.1640625" style="1" bestFit="1" customWidth="1"/>
    <col min="14" max="19" width="15.83203125" style="1" bestFit="1" customWidth="1"/>
    <col min="20" max="20" width="15.33203125" style="1" customWidth="1"/>
    <col min="21" max="16384" width="11" style="1"/>
  </cols>
  <sheetData>
    <row r="1" spans="2:5" ht="7" customHeight="1" x14ac:dyDescent="0.35"/>
    <row r="2" spans="2:5" ht="7" customHeight="1" x14ac:dyDescent="0.35">
      <c r="B2" s="7"/>
      <c r="C2" s="13"/>
      <c r="D2" s="13"/>
      <c r="E2" s="8"/>
    </row>
    <row r="3" spans="2:5" x14ac:dyDescent="0.35">
      <c r="B3" s="9"/>
      <c r="C3" s="7" t="s">
        <v>0</v>
      </c>
      <c r="D3" s="8" t="s">
        <v>3</v>
      </c>
      <c r="E3" s="10"/>
    </row>
    <row r="4" spans="2:5" x14ac:dyDescent="0.35">
      <c r="B4" s="9"/>
      <c r="C4" s="9">
        <v>1990</v>
      </c>
      <c r="D4" s="10">
        <v>56</v>
      </c>
      <c r="E4" s="10"/>
    </row>
    <row r="5" spans="2:5" x14ac:dyDescent="0.35">
      <c r="B5" s="9"/>
      <c r="C5" s="11">
        <v>2016</v>
      </c>
      <c r="D5" s="17">
        <v>62</v>
      </c>
      <c r="E5" s="10"/>
    </row>
    <row r="6" spans="2:5" ht="7" customHeight="1" x14ac:dyDescent="0.35">
      <c r="B6" s="9"/>
      <c r="C6" s="14"/>
      <c r="D6" s="14"/>
      <c r="E6" s="10"/>
    </row>
    <row r="7" spans="2:5" ht="15" customHeight="1" x14ac:dyDescent="0.35">
      <c r="B7" s="9"/>
      <c r="C7" s="7" t="s">
        <v>1</v>
      </c>
      <c r="D7" s="8">
        <f>D4-(0.45*D4)</f>
        <v>30.8</v>
      </c>
      <c r="E7" s="10"/>
    </row>
    <row r="8" spans="2:5" x14ac:dyDescent="0.35">
      <c r="B8" s="9"/>
      <c r="C8" s="9" t="s">
        <v>2</v>
      </c>
      <c r="D8" s="10">
        <f>D4-(0.8*D4)</f>
        <v>11.199999999999996</v>
      </c>
      <c r="E8" s="10"/>
    </row>
    <row r="9" spans="2:5" ht="7" customHeight="1" x14ac:dyDescent="0.35">
      <c r="B9" s="9"/>
      <c r="C9" s="9"/>
      <c r="D9" s="10"/>
      <c r="E9" s="10"/>
    </row>
    <row r="10" spans="2:5" ht="7" customHeight="1" x14ac:dyDescent="0.35">
      <c r="B10" s="9"/>
      <c r="C10" s="9"/>
      <c r="D10" s="10"/>
      <c r="E10" s="10"/>
    </row>
    <row r="11" spans="2:5" x14ac:dyDescent="0.35">
      <c r="B11" s="9"/>
      <c r="C11" s="9">
        <v>2017</v>
      </c>
      <c r="D11" s="10">
        <v>65</v>
      </c>
      <c r="E11" s="10"/>
    </row>
    <row r="12" spans="2:5" x14ac:dyDescent="0.35">
      <c r="B12" s="9"/>
      <c r="C12" s="11" t="s">
        <v>17</v>
      </c>
      <c r="D12" s="12">
        <f>(D11-D7)/D11</f>
        <v>0.52615384615384619</v>
      </c>
      <c r="E12" s="10"/>
    </row>
    <row r="13" spans="2:5" ht="7" customHeight="1" x14ac:dyDescent="0.35">
      <c r="B13" s="9"/>
      <c r="C13" s="14"/>
      <c r="D13" s="15"/>
      <c r="E13" s="10"/>
    </row>
    <row r="14" spans="2:5" ht="7" customHeight="1" x14ac:dyDescent="0.35">
      <c r="B14" s="11"/>
      <c r="C14" s="16"/>
      <c r="D14" s="16"/>
      <c r="E14" s="17"/>
    </row>
    <row r="15" spans="2:5" ht="7" customHeight="1" x14ac:dyDescent="0.35"/>
    <row r="16" spans="2:5" ht="7" customHeight="1" x14ac:dyDescent="0.35"/>
    <row r="17" spans="3:15" ht="31" x14ac:dyDescent="0.35">
      <c r="C17" s="7" t="s">
        <v>22</v>
      </c>
      <c r="D17" s="13">
        <v>2010</v>
      </c>
      <c r="E17" s="13">
        <v>2011</v>
      </c>
      <c r="F17" s="13">
        <v>2012</v>
      </c>
      <c r="G17" s="13">
        <v>2013</v>
      </c>
      <c r="H17" s="13">
        <v>2014</v>
      </c>
      <c r="I17" s="13">
        <v>2015</v>
      </c>
      <c r="J17" s="13">
        <v>2016</v>
      </c>
      <c r="K17" s="13">
        <v>2017</v>
      </c>
      <c r="L17" s="13">
        <v>2018</v>
      </c>
      <c r="M17" s="13">
        <v>2019</v>
      </c>
      <c r="N17" s="18" t="s">
        <v>7</v>
      </c>
      <c r="O17" s="19" t="s">
        <v>8</v>
      </c>
    </row>
    <row r="18" spans="3:15" s="4" customFormat="1" x14ac:dyDescent="0.35">
      <c r="C18" s="35" t="s">
        <v>4</v>
      </c>
      <c r="D18" s="36">
        <v>584926.90899999999</v>
      </c>
      <c r="E18" s="36">
        <v>641814.13300000003</v>
      </c>
      <c r="F18" s="36">
        <v>623957.826</v>
      </c>
      <c r="G18" s="36">
        <v>677519.49800000002</v>
      </c>
      <c r="H18" s="36">
        <v>616848.03300000005</v>
      </c>
      <c r="I18" s="36">
        <v>635362.92200000002</v>
      </c>
      <c r="J18" s="36">
        <v>641167.59499999997</v>
      </c>
      <c r="K18" s="36">
        <v>710999.52899999998</v>
      </c>
      <c r="L18" s="36">
        <v>648840.68000000005</v>
      </c>
      <c r="M18" s="36">
        <v>714277.45</v>
      </c>
      <c r="N18" s="37">
        <f>(M18-D18)/D18</f>
        <v>0.22113966550306197</v>
      </c>
      <c r="O18" s="38">
        <f>(M18-I18)/I18</f>
        <v>0.12420386092344232</v>
      </c>
    </row>
    <row r="19" spans="3:15" s="4" customFormat="1" x14ac:dyDescent="0.35">
      <c r="C19" s="20" t="s">
        <v>5</v>
      </c>
      <c r="D19" s="21">
        <v>1968882.2620000001</v>
      </c>
      <c r="E19" s="21">
        <v>1648648.655</v>
      </c>
      <c r="F19" s="21">
        <v>1634999.034</v>
      </c>
      <c r="G19" s="21">
        <v>1780865.574</v>
      </c>
      <c r="H19" s="21">
        <v>1648769.334</v>
      </c>
      <c r="I19" s="21">
        <v>1670896.044</v>
      </c>
      <c r="J19" s="21">
        <v>1520871.652</v>
      </c>
      <c r="K19" s="21">
        <v>1517691.0319999999</v>
      </c>
      <c r="L19" s="21">
        <v>1727821.821</v>
      </c>
      <c r="M19" s="21">
        <v>1927767.9950000001</v>
      </c>
      <c r="N19" s="22">
        <f t="shared" ref="N19:N21" si="0">(M19-D19)/D19</f>
        <v>-2.0882034336698184E-2</v>
      </c>
      <c r="O19" s="23">
        <f t="shared" ref="O19:O21" si="1">(M19-I19)/I19</f>
        <v>0.15373305354477224</v>
      </c>
    </row>
    <row r="20" spans="3:15" s="4" customFormat="1" x14ac:dyDescent="0.35">
      <c r="C20" s="35" t="s">
        <v>6</v>
      </c>
      <c r="D20" s="36">
        <v>5246570.4879999999</v>
      </c>
      <c r="E20" s="36">
        <v>5622467.0199999996</v>
      </c>
      <c r="F20" s="36">
        <v>5431741.3260000004</v>
      </c>
      <c r="G20" s="36">
        <v>5566796.892</v>
      </c>
      <c r="H20" s="36">
        <v>5359014.835</v>
      </c>
      <c r="I20" s="36">
        <v>5060998.6339999996</v>
      </c>
      <c r="J20" s="36">
        <v>5377170.3099999996</v>
      </c>
      <c r="K20" s="36">
        <v>6133660.4069999997</v>
      </c>
      <c r="L20" s="36">
        <v>5607420.0899999999</v>
      </c>
      <c r="M20" s="36">
        <v>6053891.6109999996</v>
      </c>
      <c r="N20" s="37">
        <f t="shared" si="0"/>
        <v>0.15387596999726036</v>
      </c>
      <c r="O20" s="38">
        <f t="shared" si="1"/>
        <v>0.19618518968365325</v>
      </c>
    </row>
    <row r="21" spans="3:15" x14ac:dyDescent="0.35">
      <c r="C21" s="41" t="s">
        <v>18</v>
      </c>
      <c r="D21" s="25">
        <f>SUM(D18:D20)</f>
        <v>7800379.659</v>
      </c>
      <c r="E21" s="25">
        <f t="shared" ref="E21:M21" si="2">SUM(E18:E20)</f>
        <v>7912929.8080000002</v>
      </c>
      <c r="F21" s="25">
        <f t="shared" si="2"/>
        <v>7690698.1860000007</v>
      </c>
      <c r="G21" s="25">
        <f t="shared" si="2"/>
        <v>8025181.9639999997</v>
      </c>
      <c r="H21" s="25">
        <f t="shared" si="2"/>
        <v>7624632.2019999996</v>
      </c>
      <c r="I21" s="25">
        <f t="shared" si="2"/>
        <v>7367257.5999999996</v>
      </c>
      <c r="J21" s="25">
        <f t="shared" si="2"/>
        <v>7539209.557</v>
      </c>
      <c r="K21" s="25">
        <f t="shared" si="2"/>
        <v>8362350.9679999994</v>
      </c>
      <c r="L21" s="25">
        <f t="shared" si="2"/>
        <v>7984082.591</v>
      </c>
      <c r="M21" s="25">
        <f t="shared" si="2"/>
        <v>8695937.0559999999</v>
      </c>
      <c r="N21" s="22">
        <f t="shared" si="0"/>
        <v>0.11480946263515708</v>
      </c>
      <c r="O21" s="23">
        <f t="shared" si="1"/>
        <v>0.18034925994714782</v>
      </c>
    </row>
    <row r="22" spans="3:15" ht="7" customHeight="1" x14ac:dyDescent="0.35">
      <c r="C22" s="24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2"/>
      <c r="O22" s="23"/>
    </row>
    <row r="23" spans="3:15" ht="7" customHeight="1" x14ac:dyDescent="0.35">
      <c r="C23" s="9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26"/>
      <c r="O23" s="27"/>
    </row>
    <row r="24" spans="3:15" ht="24" customHeight="1" x14ac:dyDescent="0.35">
      <c r="C24" s="20" t="s">
        <v>21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26"/>
      <c r="O24" s="27"/>
    </row>
    <row r="25" spans="3:15" s="5" customFormat="1" ht="18" customHeight="1" x14ac:dyDescent="0.35">
      <c r="C25" s="39" t="s">
        <v>4</v>
      </c>
      <c r="D25" s="40">
        <v>78543809</v>
      </c>
      <c r="E25" s="40">
        <v>86365714</v>
      </c>
      <c r="F25" s="40">
        <v>79968736</v>
      </c>
      <c r="G25" s="40">
        <v>86806399</v>
      </c>
      <c r="H25" s="40">
        <v>73456644</v>
      </c>
      <c r="I25" s="40">
        <v>74327462</v>
      </c>
      <c r="J25" s="40">
        <v>78262472</v>
      </c>
      <c r="K25" s="40">
        <v>90439615</v>
      </c>
      <c r="L25" s="40">
        <v>83914563</v>
      </c>
      <c r="M25" s="40">
        <v>96220408</v>
      </c>
      <c r="N25" s="37">
        <f>(M25-D25)/D25</f>
        <v>0.22505400775763243</v>
      </c>
      <c r="O25" s="38">
        <f>(M25-I25)/I25</f>
        <v>0.29454720248620891</v>
      </c>
    </row>
    <row r="26" spans="3:15" s="5" customFormat="1" ht="18" customHeight="1" x14ac:dyDescent="0.35">
      <c r="C26" s="28" t="s">
        <v>9</v>
      </c>
      <c r="D26" s="29">
        <v>69215020</v>
      </c>
      <c r="E26" s="29">
        <v>74489216</v>
      </c>
      <c r="F26" s="29">
        <v>69348827</v>
      </c>
      <c r="G26" s="29">
        <v>77902365</v>
      </c>
      <c r="H26" s="29">
        <v>72514102</v>
      </c>
      <c r="I26" s="29">
        <v>70219483</v>
      </c>
      <c r="J26" s="29">
        <v>75760101</v>
      </c>
      <c r="K26" s="29">
        <v>87939059</v>
      </c>
      <c r="L26" s="29">
        <v>81932331</v>
      </c>
      <c r="M26" s="29">
        <v>92074125</v>
      </c>
      <c r="N26" s="22">
        <f t="shared" ref="N26:N27" si="3">(M26-D26)/D26</f>
        <v>0.33026220320387106</v>
      </c>
      <c r="O26" s="23">
        <f t="shared" ref="O26:O27" si="4">(M26-I26)/I26</f>
        <v>0.31123330828283086</v>
      </c>
    </row>
    <row r="27" spans="3:15" s="5" customFormat="1" x14ac:dyDescent="0.35">
      <c r="C27" s="39" t="s">
        <v>6</v>
      </c>
      <c r="D27" s="40">
        <v>634789260</v>
      </c>
      <c r="E27" s="40">
        <v>702112530</v>
      </c>
      <c r="F27" s="40">
        <v>663270940</v>
      </c>
      <c r="G27" s="40">
        <v>692819270</v>
      </c>
      <c r="H27" s="40">
        <v>660290340</v>
      </c>
      <c r="I27" s="40">
        <v>590761660</v>
      </c>
      <c r="J27" s="40">
        <v>612454840</v>
      </c>
      <c r="K27" s="40">
        <v>749800930</v>
      </c>
      <c r="L27" s="40">
        <v>682159240</v>
      </c>
      <c r="M27" s="40">
        <v>736559110</v>
      </c>
      <c r="N27" s="37">
        <f t="shared" si="3"/>
        <v>0.16032068658502507</v>
      </c>
      <c r="O27" s="38">
        <f t="shared" si="4"/>
        <v>0.24679572130662644</v>
      </c>
    </row>
    <row r="28" spans="3:15" s="5" customFormat="1" x14ac:dyDescent="0.35">
      <c r="C28" s="42" t="s">
        <v>18</v>
      </c>
      <c r="D28" s="29">
        <f>SUM(D25:D27)</f>
        <v>782548089</v>
      </c>
      <c r="E28" s="29">
        <f t="shared" ref="E28:M28" si="5">SUM(E25:E27)</f>
        <v>862967460</v>
      </c>
      <c r="F28" s="29">
        <f t="shared" si="5"/>
        <v>812588503</v>
      </c>
      <c r="G28" s="29">
        <f t="shared" si="5"/>
        <v>857528034</v>
      </c>
      <c r="H28" s="29">
        <f t="shared" si="5"/>
        <v>806261086</v>
      </c>
      <c r="I28" s="29">
        <f t="shared" si="5"/>
        <v>735308605</v>
      </c>
      <c r="J28" s="29">
        <f t="shared" si="5"/>
        <v>766477413</v>
      </c>
      <c r="K28" s="29">
        <f t="shared" si="5"/>
        <v>928179604</v>
      </c>
      <c r="L28" s="29">
        <f t="shared" si="5"/>
        <v>848006134</v>
      </c>
      <c r="M28" s="29">
        <f t="shared" si="5"/>
        <v>924853643</v>
      </c>
      <c r="N28" s="22">
        <f t="shared" ref="N28" si="6">(M28-D28)/D28</f>
        <v>0.18184895727219647</v>
      </c>
      <c r="O28" s="23">
        <f t="shared" ref="O28" si="7">(M28-I28)/I28</f>
        <v>0.25777617276762321</v>
      </c>
    </row>
    <row r="29" spans="3:15" s="5" customFormat="1" ht="7" customHeight="1" x14ac:dyDescent="0.35">
      <c r="C29" s="30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2"/>
      <c r="O29" s="23"/>
    </row>
    <row r="30" spans="3:15" s="4" customFormat="1" ht="7" customHeight="1" x14ac:dyDescent="0.35">
      <c r="C30" s="20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31"/>
      <c r="O30" s="32"/>
    </row>
    <row r="31" spans="3:15" s="4" customFormat="1" x14ac:dyDescent="0.35">
      <c r="C31" s="20" t="s">
        <v>20</v>
      </c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31"/>
      <c r="O31" s="32"/>
    </row>
    <row r="32" spans="3:15" s="5" customFormat="1" x14ac:dyDescent="0.35">
      <c r="C32" s="39" t="s">
        <v>4</v>
      </c>
      <c r="D32" s="40">
        <v>95252</v>
      </c>
      <c r="E32" s="40">
        <v>95413</v>
      </c>
      <c r="F32" s="40">
        <v>95864</v>
      </c>
      <c r="G32" s="40">
        <v>96434</v>
      </c>
      <c r="H32" s="40">
        <v>97174</v>
      </c>
      <c r="I32" s="40">
        <v>99078</v>
      </c>
      <c r="J32" s="40">
        <v>99343</v>
      </c>
      <c r="K32" s="40">
        <v>100620</v>
      </c>
      <c r="L32" s="40">
        <v>101966</v>
      </c>
      <c r="M32" s="40">
        <v>103270</v>
      </c>
      <c r="N32" s="37">
        <f t="shared" ref="N32:N34" si="8">(M32-D32)/D32</f>
        <v>8.4176710200310756E-2</v>
      </c>
      <c r="O32" s="38">
        <f t="shared" ref="O32:O34" si="9">(M32-I32)/I32</f>
        <v>4.2310099113829505E-2</v>
      </c>
    </row>
    <row r="33" spans="3:20" s="5" customFormat="1" x14ac:dyDescent="0.35">
      <c r="C33" s="28" t="s">
        <v>9</v>
      </c>
      <c r="D33" s="29">
        <v>63733</v>
      </c>
      <c r="E33" s="29">
        <v>64355</v>
      </c>
      <c r="F33" s="29">
        <v>64869</v>
      </c>
      <c r="G33" s="29">
        <v>65918</v>
      </c>
      <c r="H33" s="29">
        <v>67146</v>
      </c>
      <c r="I33" s="29">
        <v>68697</v>
      </c>
      <c r="J33" s="29">
        <v>70450</v>
      </c>
      <c r="K33" s="29">
        <v>71897</v>
      </c>
      <c r="L33" s="29">
        <v>74355</v>
      </c>
      <c r="M33" s="29">
        <v>76165</v>
      </c>
      <c r="N33" s="22">
        <f t="shared" si="8"/>
        <v>0.19506378171433952</v>
      </c>
      <c r="O33" s="23">
        <f t="shared" si="9"/>
        <v>0.10870925950187053</v>
      </c>
    </row>
    <row r="34" spans="3:20" s="5" customFormat="1" x14ac:dyDescent="0.35">
      <c r="C34" s="39" t="s">
        <v>6</v>
      </c>
      <c r="D34" s="40">
        <v>601901</v>
      </c>
      <c r="E34" s="40">
        <v>606798</v>
      </c>
      <c r="F34" s="40">
        <v>611779</v>
      </c>
      <c r="G34" s="40">
        <v>617897</v>
      </c>
      <c r="H34" s="40">
        <v>625368</v>
      </c>
      <c r="I34" s="40">
        <v>631852</v>
      </c>
      <c r="J34" s="40">
        <v>640508</v>
      </c>
      <c r="K34" s="40">
        <v>650402</v>
      </c>
      <c r="L34" s="40">
        <v>659959</v>
      </c>
      <c r="M34" s="40">
        <v>669564</v>
      </c>
      <c r="N34" s="37">
        <f t="shared" si="8"/>
        <v>0.1124154969006531</v>
      </c>
      <c r="O34" s="38">
        <f t="shared" si="9"/>
        <v>5.968486291093484E-2</v>
      </c>
    </row>
    <row r="35" spans="3:20" x14ac:dyDescent="0.35">
      <c r="C35" s="42" t="s">
        <v>18</v>
      </c>
      <c r="D35" s="33">
        <f>SUM(D32:D34)</f>
        <v>760886</v>
      </c>
      <c r="E35" s="33">
        <f t="shared" ref="E35:M35" si="10">SUM(E32:E34)</f>
        <v>766566</v>
      </c>
      <c r="F35" s="33">
        <f t="shared" si="10"/>
        <v>772512</v>
      </c>
      <c r="G35" s="33">
        <f t="shared" si="10"/>
        <v>780249</v>
      </c>
      <c r="H35" s="33">
        <f t="shared" si="10"/>
        <v>789688</v>
      </c>
      <c r="I35" s="33">
        <f t="shared" si="10"/>
        <v>799627</v>
      </c>
      <c r="J35" s="33">
        <f t="shared" si="10"/>
        <v>810301</v>
      </c>
      <c r="K35" s="33">
        <f t="shared" si="10"/>
        <v>822919</v>
      </c>
      <c r="L35" s="33">
        <f t="shared" si="10"/>
        <v>836280</v>
      </c>
      <c r="M35" s="33">
        <f t="shared" si="10"/>
        <v>848999</v>
      </c>
      <c r="N35" s="22">
        <f>(M35-D35)/D35</f>
        <v>0.11580315579469198</v>
      </c>
      <c r="O35" s="23">
        <f t="shared" ref="O35" si="11">(M35-I35)/I35</f>
        <v>6.1743788041174197E-2</v>
      </c>
    </row>
    <row r="36" spans="3:20" x14ac:dyDescent="0.35">
      <c r="C36" s="11" t="s">
        <v>19</v>
      </c>
      <c r="D36" s="34"/>
      <c r="E36" s="34">
        <f>E35-D35</f>
        <v>5680</v>
      </c>
      <c r="F36" s="34">
        <f t="shared" ref="F36:L36" si="12">F35-E35</f>
        <v>5946</v>
      </c>
      <c r="G36" s="34">
        <f t="shared" si="12"/>
        <v>7737</v>
      </c>
      <c r="H36" s="34">
        <f t="shared" si="12"/>
        <v>9439</v>
      </c>
      <c r="I36" s="34">
        <f t="shared" si="12"/>
        <v>9939</v>
      </c>
      <c r="J36" s="34">
        <f t="shared" si="12"/>
        <v>10674</v>
      </c>
      <c r="K36" s="34">
        <f t="shared" si="12"/>
        <v>12618</v>
      </c>
      <c r="L36" s="34">
        <f t="shared" si="12"/>
        <v>13361</v>
      </c>
      <c r="M36" s="34">
        <f>M35-L35</f>
        <v>12719</v>
      </c>
      <c r="N36" s="16"/>
      <c r="O36" s="17"/>
    </row>
    <row r="37" spans="3:20" ht="7" customHeight="1" x14ac:dyDescent="0.35"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3:20" ht="7" customHeight="1" x14ac:dyDescent="0.35">
      <c r="C38" s="7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13"/>
      <c r="O38" s="13"/>
      <c r="P38" s="13"/>
      <c r="Q38" s="13"/>
      <c r="R38" s="13"/>
      <c r="S38" s="13"/>
      <c r="T38" s="8"/>
    </row>
    <row r="39" spans="3:20" x14ac:dyDescent="0.35">
      <c r="C39" s="28" t="s">
        <v>13</v>
      </c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0"/>
    </row>
    <row r="40" spans="3:20" x14ac:dyDescent="0.35">
      <c r="C40" s="9"/>
      <c r="D40" s="14">
        <v>2019</v>
      </c>
      <c r="E40" s="14">
        <v>2020</v>
      </c>
      <c r="F40" s="14">
        <v>2021</v>
      </c>
      <c r="G40" s="14">
        <v>2022</v>
      </c>
      <c r="H40" s="14">
        <v>2023</v>
      </c>
      <c r="I40" s="14">
        <v>2024</v>
      </c>
      <c r="J40" s="14">
        <v>2025</v>
      </c>
      <c r="K40" s="14">
        <v>2026</v>
      </c>
      <c r="L40" s="14">
        <v>2027</v>
      </c>
      <c r="M40" s="14">
        <v>2028</v>
      </c>
      <c r="N40" s="14">
        <v>2029</v>
      </c>
      <c r="O40" s="14">
        <v>2030</v>
      </c>
      <c r="P40" s="14">
        <v>2031</v>
      </c>
      <c r="Q40" s="14">
        <v>2032</v>
      </c>
      <c r="R40" s="14">
        <v>2033</v>
      </c>
      <c r="S40" s="14">
        <v>2034</v>
      </c>
      <c r="T40" s="10">
        <v>2035</v>
      </c>
    </row>
    <row r="41" spans="3:20" x14ac:dyDescent="0.35">
      <c r="C41" s="9" t="s">
        <v>14</v>
      </c>
      <c r="D41" s="25">
        <f>M21</f>
        <v>8695937.0559999999</v>
      </c>
      <c r="E41" s="25">
        <f>D41*1.015</f>
        <v>8826376.1118399985</v>
      </c>
      <c r="F41" s="25">
        <f t="shared" ref="F41:T41" si="13">E41*1.015</f>
        <v>8958771.7535175979</v>
      </c>
      <c r="G41" s="25">
        <f t="shared" si="13"/>
        <v>9093153.329820361</v>
      </c>
      <c r="H41" s="25">
        <f t="shared" si="13"/>
        <v>9229550.6297676656</v>
      </c>
      <c r="I41" s="25">
        <f t="shared" si="13"/>
        <v>9367993.8892141804</v>
      </c>
      <c r="J41" s="25">
        <f t="shared" si="13"/>
        <v>9508513.7975523919</v>
      </c>
      <c r="K41" s="25">
        <f t="shared" si="13"/>
        <v>9651141.5045156777</v>
      </c>
      <c r="L41" s="25">
        <f t="shared" si="13"/>
        <v>9795908.6270834114</v>
      </c>
      <c r="M41" s="25">
        <f t="shared" si="13"/>
        <v>9942847.2564896625</v>
      </c>
      <c r="N41" s="25">
        <f t="shared" si="13"/>
        <v>10091989.965337006</v>
      </c>
      <c r="O41" s="25">
        <f t="shared" si="13"/>
        <v>10243369.81481706</v>
      </c>
      <c r="P41" s="25">
        <f t="shared" si="13"/>
        <v>10397020.362039315</v>
      </c>
      <c r="Q41" s="25">
        <f t="shared" si="13"/>
        <v>10552975.667469904</v>
      </c>
      <c r="R41" s="25">
        <f t="shared" si="13"/>
        <v>10711270.302481951</v>
      </c>
      <c r="S41" s="25">
        <f t="shared" si="13"/>
        <v>10871939.357019179</v>
      </c>
      <c r="T41" s="44">
        <f t="shared" si="13"/>
        <v>11035018.447374465</v>
      </c>
    </row>
    <row r="42" spans="3:20" x14ac:dyDescent="0.35">
      <c r="C42" s="9" t="s">
        <v>23</v>
      </c>
      <c r="D42" s="26">
        <v>0.26900000000000002</v>
      </c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0"/>
    </row>
    <row r="43" spans="3:20" x14ac:dyDescent="0.35">
      <c r="C43" s="45" t="s">
        <v>15</v>
      </c>
      <c r="D43" s="46">
        <f>( T41-K21)/K21</f>
        <v>0.31960718817015643</v>
      </c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0"/>
    </row>
    <row r="44" spans="3:20" ht="7" customHeight="1" x14ac:dyDescent="0.35">
      <c r="C44" s="47"/>
      <c r="D44" s="48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</row>
    <row r="45" spans="3:20" ht="7" customHeight="1" x14ac:dyDescent="0.35"/>
    <row r="46" spans="3:20" x14ac:dyDescent="0.35">
      <c r="C46" s="7" t="s">
        <v>25</v>
      </c>
      <c r="D46" s="49">
        <f>K21-(K21*D12)</f>
        <v>3962467.8432984613</v>
      </c>
    </row>
    <row r="47" spans="3:20" x14ac:dyDescent="0.35">
      <c r="C47" s="9" t="s">
        <v>24</v>
      </c>
      <c r="D47" s="44">
        <f>(T41-D46)</f>
        <v>7072550.6040760037</v>
      </c>
    </row>
    <row r="48" spans="3:20" ht="7" customHeight="1" x14ac:dyDescent="0.35">
      <c r="C48" s="9"/>
      <c r="D48" s="44"/>
    </row>
    <row r="49" spans="3:4" ht="7" customHeight="1" x14ac:dyDescent="0.35">
      <c r="C49" s="9"/>
      <c r="D49" s="10"/>
    </row>
    <row r="50" spans="3:4" ht="31" x14ac:dyDescent="0.35">
      <c r="C50" s="50" t="s">
        <v>16</v>
      </c>
      <c r="D50" s="12">
        <f>D47/M21</f>
        <v>0.81331667404332275</v>
      </c>
    </row>
    <row r="51" spans="3:4" ht="7" customHeight="1" x14ac:dyDescent="0.35">
      <c r="C51" s="3"/>
      <c r="D51" s="2"/>
    </row>
    <row r="52" spans="3:4" ht="7" customHeight="1" x14ac:dyDescent="0.35"/>
    <row r="53" spans="3:4" x14ac:dyDescent="0.35">
      <c r="C53" s="1" t="s">
        <v>10</v>
      </c>
    </row>
    <row r="54" spans="3:4" x14ac:dyDescent="0.35">
      <c r="C54" s="1" t="s">
        <v>11</v>
      </c>
    </row>
    <row r="55" spans="3:4" x14ac:dyDescent="0.35">
      <c r="C55" s="1" t="s">
        <v>12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6FA3C23825FA4E966CC7A2F27FA0D8" ma:contentTypeVersion="15" ma:contentTypeDescription="Create a new document." ma:contentTypeScope="" ma:versionID="acbb136c7cc025f43c4409fd83ff6e15">
  <xsd:schema xmlns:xsd="http://www.w3.org/2001/XMLSchema" xmlns:xs="http://www.w3.org/2001/XMLSchema" xmlns:p="http://schemas.microsoft.com/office/2006/metadata/properties" xmlns:ns1="http://schemas.microsoft.com/sharepoint/v3" xmlns:ns2="c258912b-74df-4bc5-90b7-cf49fd04545f" targetNamespace="http://schemas.microsoft.com/office/2006/metadata/properties" ma:root="true" ma:fieldsID="2c1c1cd47239eadbd853b5200831b1d7" ns1:_="" ns2:_="">
    <xsd:import namespace="http://schemas.microsoft.com/sharepoint/v3"/>
    <xsd:import namespace="c258912b-74df-4bc5-90b7-cf49fd04545f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58912b-74df-4bc5-90b7-cf49fd04545f" elementFormDefault="qualified">
    <xsd:import namespace="http://schemas.microsoft.com/office/2006/documentManagement/types"/>
    <xsd:import namespace="http://schemas.microsoft.com/office/infopath/2007/PartnerControls"/>
    <xsd:element name="SharedWithUsers" ma:index="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DE4AC6B-A13A-4980-9BE4-D8EFC0CCB87A}"/>
</file>

<file path=customXml/itemProps2.xml><?xml version="1.0" encoding="utf-8"?>
<ds:datastoreItem xmlns:ds="http://schemas.openxmlformats.org/officeDocument/2006/customXml" ds:itemID="{AB54EED0-105D-49AA-910D-6D8735018399}"/>
</file>

<file path=customXml/itemProps3.xml><?xml version="1.0" encoding="utf-8"?>
<ds:datastoreItem xmlns:ds="http://schemas.openxmlformats.org/officeDocument/2006/customXml" ds:itemID="{0F391C37-BDD3-47BD-BD16-86AB738E91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YOUNG Kandi</cp:lastModifiedBy>
  <dcterms:created xsi:type="dcterms:W3CDTF">2020-10-25T21:43:04Z</dcterms:created>
  <dcterms:modified xsi:type="dcterms:W3CDTF">2020-11-03T18:35:08Z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0x010100F46FA3C23825FA4E966CC7A2F27FA0D8</vt:lpwstr>
  </property>
</Properties>
</file>