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colors2.xml" ContentType="application/vnd.ms-office.chartcolorstyle+xml"/>
  <Override PartName="/xl/worksheets/sheet1.xml" ContentType="application/vnd.openxmlformats-officedocument.spreadsheetml.worksheet+xml"/>
  <Override PartName="/xl/charts/chart2.xml" ContentType="application/vnd.openxmlformats-officedocument.drawingml.chart+xml"/>
  <Override PartName="/xl/charts/style2.xml" ContentType="application/vnd.ms-office.chartstyl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charts/chart1.xml" ContentType="application/vnd.openxmlformats-officedocument.drawingml.chart+xml"/>
  <Override PartName="/xl/charts/style1.xml" ContentType="application/vnd.ms-office.chartstyle+xml"/>
  <Override PartName="/xl/drawings/drawing2.xml" ContentType="application/vnd.openxmlformats-officedocument.drawing+xml"/>
  <Override PartName="/xl/charts/colors1.xml" ContentType="application/vnd.ms-office.chartcolorstyle+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xl/comments1.xml" ContentType="application/vnd.openxmlformats-officedocument.spreadsheetml.comments+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pgazpdvmwfile01\agency\Agency\EO 20-04\Stakeholder Comments\October 2020\Posted-Online\"/>
    </mc:Choice>
  </mc:AlternateContent>
  <bookViews>
    <workbookView xWindow="0" yWindow="460" windowWidth="27300" windowHeight="16540" activeTab="1"/>
  </bookViews>
  <sheets>
    <sheet name="Readme" sheetId="3" r:id="rId1"/>
    <sheet name="Steering Infrastructure OR" sheetId="2" r:id="rId2"/>
    <sheet name="Steering Infrastructure WA" sheetId="4" r:id="rId3"/>
    <sheet name="US plans compared" sheetId="1"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56" i="4" l="1"/>
  <c r="D54" i="4"/>
  <c r="D53" i="4"/>
  <c r="D52" i="4"/>
  <c r="D51" i="4"/>
  <c r="D50" i="4"/>
  <c r="D49" i="4"/>
  <c r="D48" i="4"/>
  <c r="D44" i="4"/>
  <c r="D40" i="4"/>
  <c r="J42" i="4" s="1"/>
  <c r="D36" i="4"/>
  <c r="D32" i="4"/>
  <c r="J34" i="4" s="1"/>
  <c r="D28" i="4"/>
  <c r="O30" i="4" s="1"/>
  <c r="D24" i="4"/>
  <c r="D20" i="4"/>
  <c r="D16" i="4"/>
  <c r="D12" i="4"/>
  <c r="D8" i="4"/>
  <c r="J10" i="4" s="1"/>
  <c r="J11" i="4" s="1"/>
  <c r="D7" i="4"/>
  <c r="I40" i="4"/>
  <c r="K41" i="4" s="1"/>
  <c r="I36" i="4"/>
  <c r="K37" i="4" s="1"/>
  <c r="J38" i="4"/>
  <c r="I32" i="4"/>
  <c r="K33" i="4" s="1"/>
  <c r="M30" i="4"/>
  <c r="K30" i="4"/>
  <c r="I28" i="4"/>
  <c r="P30" i="4"/>
  <c r="J26" i="4"/>
  <c r="I24" i="4"/>
  <c r="K25" i="4" s="1"/>
  <c r="K21" i="4"/>
  <c r="L21" i="4" s="1"/>
  <c r="I20" i="4"/>
  <c r="J22" i="4"/>
  <c r="K17" i="4"/>
  <c r="K18" i="4" s="1"/>
  <c r="I16" i="4"/>
  <c r="J18" i="4"/>
  <c r="K13" i="4"/>
  <c r="L13" i="4" s="1"/>
  <c r="I12" i="4"/>
  <c r="J14" i="4"/>
  <c r="J9" i="4"/>
  <c r="I8" i="4"/>
  <c r="K9" i="4" s="1"/>
  <c r="E7" i="4"/>
  <c r="J15" i="4" l="1"/>
  <c r="J19" i="4" s="1"/>
  <c r="J23" i="4" s="1"/>
  <c r="J27" i="4" s="1"/>
  <c r="L37" i="4"/>
  <c r="K38" i="4"/>
  <c r="K34" i="4"/>
  <c r="L33" i="4"/>
  <c r="K42" i="4"/>
  <c r="L41" i="4"/>
  <c r="M21" i="4"/>
  <c r="L22" i="4"/>
  <c r="K10" i="4"/>
  <c r="K11" i="4" s="1"/>
  <c r="L9" i="4"/>
  <c r="L25" i="4"/>
  <c r="K26" i="4"/>
  <c r="M13" i="4"/>
  <c r="L14" i="4"/>
  <c r="K14" i="4"/>
  <c r="L17" i="4"/>
  <c r="K22" i="4"/>
  <c r="J30" i="4"/>
  <c r="N30" i="4"/>
  <c r="L30" i="4"/>
  <c r="D28" i="2"/>
  <c r="P30" i="2" s="1"/>
  <c r="L6" i="2"/>
  <c r="P5" i="2"/>
  <c r="O30" i="2"/>
  <c r="J30" i="2"/>
  <c r="J26" i="2"/>
  <c r="D44" i="2"/>
  <c r="I40" i="2"/>
  <c r="K41" i="2" s="1"/>
  <c r="L41" i="2" s="1"/>
  <c r="M41" i="2" s="1"/>
  <c r="N41" i="2" s="1"/>
  <c r="O41" i="2" s="1"/>
  <c r="P41" i="2" s="1"/>
  <c r="D40" i="2"/>
  <c r="J42" i="2" s="1"/>
  <c r="I36" i="2"/>
  <c r="K37" i="2" s="1"/>
  <c r="L37" i="2" s="1"/>
  <c r="M37" i="2" s="1"/>
  <c r="N37" i="2" s="1"/>
  <c r="O37" i="2" s="1"/>
  <c r="P37" i="2" s="1"/>
  <c r="P38" i="2" s="1"/>
  <c r="D36" i="2"/>
  <c r="J38" i="2" s="1"/>
  <c r="I32" i="2"/>
  <c r="K33" i="2" s="1"/>
  <c r="D32" i="2"/>
  <c r="J34" i="2" s="1"/>
  <c r="N30" i="2"/>
  <c r="L30" i="2"/>
  <c r="K30" i="2"/>
  <c r="I28" i="2"/>
  <c r="I24" i="2"/>
  <c r="K25" i="2" s="1"/>
  <c r="L25" i="2" s="1"/>
  <c r="M25" i="2" s="1"/>
  <c r="N25" i="2" s="1"/>
  <c r="O25" i="2" s="1"/>
  <c r="P25" i="2" s="1"/>
  <c r="P26" i="2" s="1"/>
  <c r="I20" i="2"/>
  <c r="K21" i="2" s="1"/>
  <c r="L21" i="2" s="1"/>
  <c r="M21" i="2" s="1"/>
  <c r="N21" i="2" s="1"/>
  <c r="O21" i="2" s="1"/>
  <c r="P21" i="2" s="1"/>
  <c r="P22" i="2" s="1"/>
  <c r="D20" i="2"/>
  <c r="J22" i="2" s="1"/>
  <c r="I16" i="2"/>
  <c r="K17" i="2" s="1"/>
  <c r="L17" i="2" s="1"/>
  <c r="M17" i="2" s="1"/>
  <c r="N17" i="2" s="1"/>
  <c r="O17" i="2" s="1"/>
  <c r="P17" i="2" s="1"/>
  <c r="P18" i="2" s="1"/>
  <c r="D16" i="2"/>
  <c r="J18" i="2" s="1"/>
  <c r="I12" i="2"/>
  <c r="K13" i="2" s="1"/>
  <c r="L13" i="2" s="1"/>
  <c r="M13" i="2" s="1"/>
  <c r="N13" i="2" s="1"/>
  <c r="O13" i="2" s="1"/>
  <c r="P13" i="2" s="1"/>
  <c r="D12" i="2"/>
  <c r="J14" i="2" s="1"/>
  <c r="J9" i="2"/>
  <c r="I8" i="2"/>
  <c r="D8" i="2"/>
  <c r="E7" i="2"/>
  <c r="D7" i="2"/>
  <c r="L26" i="4" l="1"/>
  <c r="M25" i="4"/>
  <c r="M22" i="4"/>
  <c r="N21" i="4"/>
  <c r="L10" i="4"/>
  <c r="L11" i="4" s="1"/>
  <c r="L15" i="4" s="1"/>
  <c r="L19" i="4" s="1"/>
  <c r="L23" i="4" s="1"/>
  <c r="M9" i="4"/>
  <c r="M41" i="4"/>
  <c r="L42" i="4"/>
  <c r="M14" i="4"/>
  <c r="N13" i="4"/>
  <c r="K15" i="4"/>
  <c r="K19" i="4" s="1"/>
  <c r="K23" i="4" s="1"/>
  <c r="K27" i="4" s="1"/>
  <c r="K31" i="4" s="1"/>
  <c r="K35" i="4" s="1"/>
  <c r="K39" i="4" s="1"/>
  <c r="K43" i="4" s="1"/>
  <c r="K47" i="4" s="1"/>
  <c r="L38" i="4"/>
  <c r="M37" i="4"/>
  <c r="L18" i="4"/>
  <c r="M17" i="4"/>
  <c r="M33" i="4"/>
  <c r="L34" i="4"/>
  <c r="J31" i="4"/>
  <c r="J35" i="4" s="1"/>
  <c r="J39" i="4" s="1"/>
  <c r="J43" i="4" s="1"/>
  <c r="J47" i="4" s="1"/>
  <c r="M30" i="2"/>
  <c r="J10" i="2"/>
  <c r="J11" i="2" s="1"/>
  <c r="J15" i="2" s="1"/>
  <c r="J19" i="2" s="1"/>
  <c r="J23" i="2" s="1"/>
  <c r="O18" i="2"/>
  <c r="P42" i="2"/>
  <c r="L14" i="2"/>
  <c r="K18" i="2"/>
  <c r="L26" i="2"/>
  <c r="N18" i="2"/>
  <c r="L42" i="2"/>
  <c r="L33" i="2"/>
  <c r="K34" i="2"/>
  <c r="P14" i="2"/>
  <c r="K22" i="2"/>
  <c r="M22" i="2"/>
  <c r="O22" i="2"/>
  <c r="K38" i="2"/>
  <c r="O38" i="2"/>
  <c r="M14" i="2"/>
  <c r="L22" i="2"/>
  <c r="M26" i="2"/>
  <c r="L38" i="2"/>
  <c r="M42" i="2"/>
  <c r="N14" i="2"/>
  <c r="L18" i="2"/>
  <c r="N26" i="2"/>
  <c r="M38" i="2"/>
  <c r="N42" i="2"/>
  <c r="K9" i="2"/>
  <c r="K10" i="2" s="1"/>
  <c r="K11" i="2" s="1"/>
  <c r="K14" i="2"/>
  <c r="O14" i="2"/>
  <c r="M18" i="2"/>
  <c r="N22" i="2"/>
  <c r="K26" i="2"/>
  <c r="O26" i="2"/>
  <c r="N38" i="2"/>
  <c r="K42" i="2"/>
  <c r="O42" i="2"/>
  <c r="J27" i="2"/>
  <c r="J31" i="2" s="1"/>
  <c r="L27" i="4" l="1"/>
  <c r="L31" i="4" s="1"/>
  <c r="L35" i="4" s="1"/>
  <c r="L39" i="4" s="1"/>
  <c r="L43" i="4" s="1"/>
  <c r="L47" i="4" s="1"/>
  <c r="N33" i="4"/>
  <c r="M34" i="4"/>
  <c r="N22" i="4"/>
  <c r="O21" i="4"/>
  <c r="N41" i="4"/>
  <c r="M42" i="4"/>
  <c r="M38" i="4"/>
  <c r="N37" i="4"/>
  <c r="N17" i="4"/>
  <c r="M18" i="4"/>
  <c r="N14" i="4"/>
  <c r="O13" i="4"/>
  <c r="N9" i="4"/>
  <c r="M10" i="4"/>
  <c r="M11" i="4" s="1"/>
  <c r="M15" i="4" s="1"/>
  <c r="M26" i="4"/>
  <c r="N25" i="4"/>
  <c r="J35" i="2"/>
  <c r="J39" i="2" s="1"/>
  <c r="J43" i="2" s="1"/>
  <c r="J47" i="2" s="1"/>
  <c r="K15" i="2"/>
  <c r="K19" i="2" s="1"/>
  <c r="K23" i="2" s="1"/>
  <c r="K27" i="2" s="1"/>
  <c r="K31" i="2" s="1"/>
  <c r="K35" i="2" s="1"/>
  <c r="K39" i="2" s="1"/>
  <c r="K43" i="2" s="1"/>
  <c r="K47" i="2" s="1"/>
  <c r="L9" i="2"/>
  <c r="L10" i="2" s="1"/>
  <c r="L11" i="2" s="1"/>
  <c r="L15" i="2" s="1"/>
  <c r="L19" i="2" s="1"/>
  <c r="L23" i="2" s="1"/>
  <c r="L27" i="2" s="1"/>
  <c r="L31" i="2" s="1"/>
  <c r="M33" i="2"/>
  <c r="L34" i="2"/>
  <c r="M19" i="4" l="1"/>
  <c r="M23" i="4" s="1"/>
  <c r="M27" i="4" s="1"/>
  <c r="M31" i="4" s="1"/>
  <c r="M35" i="4" s="1"/>
  <c r="M39" i="4" s="1"/>
  <c r="M43" i="4" s="1"/>
  <c r="M47" i="4" s="1"/>
  <c r="P13" i="4"/>
  <c r="P14" i="4" s="1"/>
  <c r="O14" i="4"/>
  <c r="O37" i="4"/>
  <c r="N38" i="4"/>
  <c r="P21" i="4"/>
  <c r="P22" i="4" s="1"/>
  <c r="O22" i="4"/>
  <c r="O25" i="4"/>
  <c r="N26" i="4"/>
  <c r="O9" i="4"/>
  <c r="N10" i="4"/>
  <c r="N11" i="4" s="1"/>
  <c r="N15" i="4" s="1"/>
  <c r="O17" i="4"/>
  <c r="N18" i="4"/>
  <c r="N42" i="4"/>
  <c r="O41" i="4"/>
  <c r="N34" i="4"/>
  <c r="O33" i="4"/>
  <c r="M9" i="2"/>
  <c r="M10" i="2" s="1"/>
  <c r="M11" i="2" s="1"/>
  <c r="M15" i="2" s="1"/>
  <c r="M19" i="2" s="1"/>
  <c r="M23" i="2" s="1"/>
  <c r="M27" i="2" s="1"/>
  <c r="M31" i="2" s="1"/>
  <c r="L35" i="2"/>
  <c r="L39" i="2" s="1"/>
  <c r="L43" i="2" s="1"/>
  <c r="L47" i="2" s="1"/>
  <c r="N33" i="2"/>
  <c r="M34" i="2"/>
  <c r="O34" i="4" l="1"/>
  <c r="P33" i="4"/>
  <c r="P34" i="4" s="1"/>
  <c r="O18" i="4"/>
  <c r="P17" i="4"/>
  <c r="P18" i="4" s="1"/>
  <c r="P37" i="4"/>
  <c r="P38" i="4" s="1"/>
  <c r="O38" i="4"/>
  <c r="P25" i="4"/>
  <c r="P26" i="4" s="1"/>
  <c r="O26" i="4"/>
  <c r="O42" i="4"/>
  <c r="P41" i="4"/>
  <c r="P42" i="4" s="1"/>
  <c r="N19" i="4"/>
  <c r="N23" i="4" s="1"/>
  <c r="N27" i="4" s="1"/>
  <c r="N31" i="4" s="1"/>
  <c r="N35" i="4" s="1"/>
  <c r="N39" i="4" s="1"/>
  <c r="N43" i="4" s="1"/>
  <c r="N47" i="4" s="1"/>
  <c r="O10" i="4"/>
  <c r="O11" i="4" s="1"/>
  <c r="O15" i="4" s="1"/>
  <c r="O19" i="4" s="1"/>
  <c r="O23" i="4" s="1"/>
  <c r="P9" i="4"/>
  <c r="P10" i="4" s="1"/>
  <c r="P11" i="4" s="1"/>
  <c r="P15" i="4" s="1"/>
  <c r="M35" i="2"/>
  <c r="M39" i="2" s="1"/>
  <c r="M43" i="2" s="1"/>
  <c r="M47" i="2" s="1"/>
  <c r="N9" i="2"/>
  <c r="N10" i="2" s="1"/>
  <c r="N11" i="2" s="1"/>
  <c r="N15" i="2" s="1"/>
  <c r="N19" i="2" s="1"/>
  <c r="N23" i="2" s="1"/>
  <c r="N27" i="2" s="1"/>
  <c r="N31" i="2" s="1"/>
  <c r="O33" i="2"/>
  <c r="N34" i="2"/>
  <c r="O27" i="4" l="1"/>
  <c r="O31" i="4" s="1"/>
  <c r="O35" i="4" s="1"/>
  <c r="O39" i="4" s="1"/>
  <c r="O43" i="4" s="1"/>
  <c r="O47" i="4" s="1"/>
  <c r="P19" i="4"/>
  <c r="P23" i="4" s="1"/>
  <c r="P27" i="4" s="1"/>
  <c r="P31" i="4" s="1"/>
  <c r="P35" i="4" s="1"/>
  <c r="P39" i="4" s="1"/>
  <c r="P43" i="4" s="1"/>
  <c r="P47" i="4" s="1"/>
  <c r="N35" i="2"/>
  <c r="N39" i="2" s="1"/>
  <c r="N43" i="2" s="1"/>
  <c r="N47" i="2" s="1"/>
  <c r="O9" i="2"/>
  <c r="O10" i="2" s="1"/>
  <c r="O11" i="2" s="1"/>
  <c r="O15" i="2" s="1"/>
  <c r="O19" i="2" s="1"/>
  <c r="O23" i="2" s="1"/>
  <c r="O27" i="2" s="1"/>
  <c r="O31" i="2" s="1"/>
  <c r="P33" i="2"/>
  <c r="P34" i="2" s="1"/>
  <c r="O34" i="2"/>
  <c r="O35" i="2" l="1"/>
  <c r="O39" i="2" s="1"/>
  <c r="O43" i="2" s="1"/>
  <c r="O47" i="2" s="1"/>
  <c r="P9" i="2"/>
  <c r="P10" i="2" s="1"/>
  <c r="P11" i="2" s="1"/>
  <c r="P15" i="2" s="1"/>
  <c r="P19" i="2" s="1"/>
  <c r="P23" i="2" s="1"/>
  <c r="P27" i="2" s="1"/>
  <c r="P31" i="2" s="1"/>
  <c r="P35" i="2" s="1"/>
  <c r="P39" i="2" s="1"/>
  <c r="P43" i="2" s="1"/>
  <c r="P47" i="2" s="1"/>
</calcChain>
</file>

<file path=xl/comments1.xml><?xml version="1.0" encoding="utf-8"?>
<comments xmlns="http://schemas.openxmlformats.org/spreadsheetml/2006/main">
  <authors>
    <author>Eric Strid</author>
    <author/>
  </authors>
  <commentList>
    <comment ref="C4" authorId="0" shapeId="0">
      <text>
        <r>
          <rPr>
            <sz val="10"/>
            <color rgb="FF000000"/>
            <rFont val="Tahoma"/>
            <family val="2"/>
          </rPr>
          <t>https://www.epa.gov/sites/production/files/2020-04/documents/us-ghg-inventory-2020-main-text.pdf</t>
        </r>
      </text>
    </comment>
    <comment ref="D4" authorId="1" shapeId="0">
      <text>
        <r>
          <rPr>
            <sz val="10"/>
            <color rgb="FF000000"/>
            <rFont val="Arial"/>
            <family val="2"/>
          </rPr>
          <t xml:space="preserve">https://www.oregon.gov/deq/FilterDocs/OregonGHGreportAB.pdf 
</t>
        </r>
        <r>
          <rPr>
            <sz val="10"/>
            <color rgb="FF000000"/>
            <rFont val="Arial"/>
            <family val="2"/>
          </rPr>
          <t xml:space="preserve">Total emissions grew close to 10% from 1990 (EO 20-04 reference) to 2016; thus, the EO 20-04 target of 45% below 1990 levels is equivalent to </t>
        </r>
        <r>
          <rPr>
            <b/>
            <sz val="10"/>
            <color rgb="FF000000"/>
            <rFont val="Arial"/>
            <family val="2"/>
          </rPr>
          <t>50% below 2016</t>
        </r>
        <r>
          <rPr>
            <sz val="10"/>
            <color rgb="FF000000"/>
            <rFont val="Arial"/>
            <family val="2"/>
          </rPr>
          <t xml:space="preserve">. 
</t>
        </r>
        <r>
          <rPr>
            <sz val="10"/>
            <color rgb="FF000000"/>
            <rFont val="Arial"/>
            <family val="2"/>
          </rPr>
          <t xml:space="preserve">Total emissions dropped about 4% from 2010 (the IPCC reference) to 2016, mostly in residential and commercial.
</t>
        </r>
        <r>
          <rPr>
            <sz val="10"/>
            <color rgb="FF000000"/>
            <rFont val="Arial"/>
            <family val="2"/>
          </rPr>
          <t>These sectors do not total to 100% because miscellaneous transportation fuels are not included.</t>
        </r>
      </text>
    </comment>
    <comment ref="L6" authorId="0" shapeId="0">
      <text>
        <r>
          <rPr>
            <sz val="10"/>
            <color rgb="FF000000"/>
            <rFont val="Tahoma"/>
            <family val="2"/>
          </rPr>
          <t>41% reduction from 2016 is 45% reduction from 2010.</t>
        </r>
      </text>
    </comment>
    <comment ref="D8" authorId="1" shapeId="0">
      <text>
        <r>
          <rPr>
            <sz val="10"/>
            <color rgb="FF000000"/>
            <rFont val="Arial"/>
            <family val="2"/>
          </rPr>
          <t>gasoline, assumed to be mostly LDVs</t>
        </r>
      </text>
    </comment>
    <comment ref="I8" authorId="1" shapeId="0">
      <text>
        <r>
          <rPr>
            <sz val="10"/>
            <color rgb="FF000000"/>
            <rFont val="Arial"/>
            <family val="2"/>
          </rPr>
          <t>Pre-COVD OR avg was 170,000 new LDVs bought per year, into a fleet of 3.2M; or a 5.3% annual replacement rate. New LDVs are probably driven more than old ones, but this calculator simply assumes that all fleet vehicles are driven the same miles annually.</t>
        </r>
      </text>
    </comment>
    <comment ref="K8" authorId="0" shapeId="0">
      <text>
        <r>
          <rPr>
            <sz val="10"/>
            <color rgb="FF000000"/>
            <rFont val="Tahoma"/>
            <family val="2"/>
          </rPr>
          <t>At 100% sales by 2025 and a 6% fleet replacement rate, Norway will achieve the 2030 IPCC target of 45% clean.</t>
        </r>
      </text>
    </comment>
    <comment ref="L8" authorId="0" shapeId="0">
      <text>
        <r>
          <rPr>
            <sz val="10"/>
            <color rgb="FF000000"/>
            <rFont val="Tahoma"/>
            <family val="2"/>
          </rPr>
          <t>SB 1044 target is 50%</t>
        </r>
      </text>
    </comment>
    <comment ref="M8" authorId="0" shapeId="0">
      <text>
        <r>
          <rPr>
            <sz val="10"/>
            <color rgb="FF000000"/>
            <rFont val="Tahoma"/>
            <family val="2"/>
          </rPr>
          <t>SB 1044 target is 90%</t>
        </r>
      </text>
    </comment>
    <comment ref="D12" authorId="0" shapeId="0">
      <text>
        <r>
          <rPr>
            <sz val="10"/>
            <color rgb="FF000000"/>
            <rFont val="Tahoma"/>
            <family val="2"/>
          </rPr>
          <t>Assume this is all of diesel except rail.</t>
        </r>
      </text>
    </comment>
    <comment ref="H12" authorId="1" shapeId="0">
      <text>
        <r>
          <rPr>
            <sz val="10"/>
            <color rgb="FF000000"/>
            <rFont val="Arial"/>
            <family val="2"/>
          </rPr>
          <t>Various references range from 10 to 15 years of engine life</t>
        </r>
      </text>
    </comment>
    <comment ref="L12" authorId="1" shapeId="0">
      <text>
        <r>
          <rPr>
            <sz val="10"/>
            <color rgb="FF000000"/>
            <rFont val="Arial"/>
            <family val="2"/>
          </rPr>
          <t>BAU: Mandate proposed by CALSTART July 2020</t>
        </r>
      </text>
    </comment>
    <comment ref="P12" authorId="1" shapeId="0">
      <text>
        <r>
          <rPr>
            <sz val="10"/>
            <color rgb="FF000000"/>
            <rFont val="Arial"/>
            <family val="2"/>
          </rPr>
          <t>Proposed CALSTART mandate</t>
        </r>
      </text>
    </comment>
    <comment ref="D16" authorId="1" shapeId="0">
      <text>
        <r>
          <rPr>
            <sz val="10"/>
            <color rgb="FF000000"/>
            <rFont val="Arial"/>
            <family val="2"/>
          </rPr>
          <t>Rail moves about 85% as many ton-miles as truck in the US, but uses ~20% as much fuel per ton-mile. Assuming trucks and trains create all the 6.9 MMTCO2e from diesel, rail is about 17% as much as trucks; thus, 5.9 from trucks and 1.0 from rail.</t>
        </r>
      </text>
    </comment>
    <comment ref="H16" authorId="1" shapeId="0">
      <text>
        <r>
          <rPr>
            <sz val="10"/>
            <color rgb="FF000000"/>
            <rFont val="Arial"/>
            <family val="2"/>
          </rPr>
          <t>Typically designed for 25-30-year lifetime. https://www.wired.com/2015/05/tech-makes-ges-new-locomotive-cleanest-ever/</t>
        </r>
      </text>
    </comment>
    <comment ref="H20" authorId="1" shapeId="0">
      <text>
        <r>
          <rPr>
            <sz val="10"/>
            <color rgb="FF000000"/>
            <rFont val="Arial"/>
            <family val="2"/>
          </rPr>
          <t>hardware lifetime ~30-40 years; this is years to change fuel supply chain</t>
        </r>
      </text>
    </comment>
    <comment ref="L20" authorId="1" shapeId="0">
      <text>
        <r>
          <rPr>
            <sz val="10"/>
            <color rgb="FF000000"/>
            <rFont val="Arial"/>
            <family val="2"/>
          </rPr>
          <t>percentage of planes using zero-emissions fuel</t>
        </r>
      </text>
    </comment>
    <comment ref="C24" authorId="0" shapeId="0">
      <text>
        <r>
          <rPr>
            <sz val="10"/>
            <color rgb="FF000000"/>
            <rFont val="Tahoma"/>
            <family val="2"/>
          </rPr>
          <t>3% globally</t>
        </r>
      </text>
    </comment>
    <comment ref="D24" authorId="0" shapeId="0">
      <text>
        <r>
          <rPr>
            <b/>
            <sz val="10"/>
            <color rgb="FF000000"/>
            <rFont val="Tahoma"/>
            <family val="2"/>
          </rPr>
          <t>no impacts</t>
        </r>
      </text>
    </comment>
    <comment ref="D28" authorId="0" shapeId="0">
      <text>
        <r>
          <rPr>
            <sz val="10"/>
            <color rgb="FF000000"/>
            <rFont val="Tahoma"/>
            <family val="2"/>
          </rPr>
          <t>emissions from R, C, I sectors</t>
        </r>
      </text>
    </comment>
    <comment ref="J29" authorId="1" shapeId="0">
      <text>
        <r>
          <rPr>
            <sz val="10"/>
            <color rgb="FF000000"/>
            <rFont val="Arial"/>
            <family val="2"/>
          </rPr>
          <t xml:space="preserve">The 2020 RPS requirement of major IOUs (about 71% of state electricity used) is 20% of non-hydro generation. The other utilities mostly use hydro power from BPA.
</t>
        </r>
        <r>
          <rPr>
            <sz val="10"/>
            <color rgb="FF000000"/>
            <rFont val="Arial"/>
            <family val="2"/>
          </rPr>
          <t xml:space="preserve">https://www.oregon.gov/energy/Data-and-Reports/Documents/BER-Chapter-3-Renewable-Energy.pdf
</t>
        </r>
        <r>
          <rPr>
            <sz val="10"/>
            <color rgb="FF000000"/>
            <rFont val="Arial"/>
            <family val="2"/>
          </rPr>
          <t>For simplicity, the minor reductions from 2016 to 2020 are ignored here.</t>
        </r>
      </text>
    </comment>
    <comment ref="K29" authorId="1" shapeId="0">
      <text>
        <r>
          <rPr>
            <sz val="10"/>
            <color rgb="FF000000"/>
            <rFont val="Arial"/>
            <family val="2"/>
          </rPr>
          <t xml:space="preserve">In 2025 SB 1547 RPS requires at least 27% of non-hydro to be renewable. Thus, the 2025 emissions must be reduced by 8.75% vs 2020.
</t>
        </r>
      </text>
    </comment>
    <comment ref="L29" authorId="1" shapeId="0">
      <text>
        <r>
          <rPr>
            <sz val="10.5"/>
            <color rgb="FF000000"/>
            <rFont val="Arial"/>
            <family val="2"/>
          </rPr>
          <t>In 2030 SB 1547 RPS requires at least 35% of non-hydro to be renewable. Thus, the 2030 emissions must be reduced by 18.75% vs 2020.</t>
        </r>
      </text>
    </comment>
    <comment ref="M29" authorId="1" shapeId="0">
      <text>
        <r>
          <rPr>
            <sz val="10"/>
            <color rgb="FF000000"/>
            <rFont val="Arial"/>
            <family val="2"/>
          </rPr>
          <t xml:space="preserve">In 2035 SB 1547 RPS requires at least 45% of non-hydro to be renewable. Thus, the 2035 emissions must be reduced by 31.25% vs 2020.
</t>
        </r>
      </text>
    </comment>
    <comment ref="N29" authorId="1" shapeId="0">
      <text>
        <r>
          <rPr>
            <sz val="10"/>
            <color rgb="FF000000"/>
            <rFont val="Arial"/>
            <family val="2"/>
          </rPr>
          <t xml:space="preserve">In 2040 SB 1547 RPS requires at least 50% of non-hydro to be renewable. Thus, the 2040 emissions must be reduced by 37.5% vs 2020.
</t>
        </r>
      </text>
    </comment>
    <comment ref="O29" authorId="0" shapeId="0">
      <text>
        <r>
          <rPr>
            <sz val="10"/>
            <color rgb="FF000000"/>
            <rFont val="Tahoma"/>
            <family val="2"/>
          </rPr>
          <t>The cost trajectory of wind, solar, and energy storage will likely drive decarbonization faster than the SB 1547 RPS.</t>
        </r>
      </text>
    </comment>
    <comment ref="D32" authorId="1" shapeId="0">
      <text>
        <r>
          <rPr>
            <sz val="10"/>
            <color rgb="FF000000"/>
            <rFont val="Arial"/>
            <family val="2"/>
          </rPr>
          <t>3.4 MMTCO2e (5.5% of OR) from natural gas</t>
        </r>
      </text>
    </comment>
    <comment ref="E32" authorId="1" shapeId="0">
      <text>
        <r>
          <rPr>
            <sz val="10"/>
            <color rgb="FF000000"/>
            <rFont val="Arial"/>
            <family val="2"/>
          </rPr>
          <t>fossil gas only for RCI</t>
        </r>
      </text>
    </comment>
    <comment ref="H32" authorId="1" shapeId="0">
      <text>
        <r>
          <rPr>
            <sz val="10"/>
            <color rgb="FF000000"/>
            <rFont val="Arial"/>
            <family val="2"/>
          </rPr>
          <t>guesstimate</t>
        </r>
      </text>
    </comment>
    <comment ref="K32" authorId="0" shapeId="0">
      <text>
        <r>
          <rPr>
            <sz val="10"/>
            <color rgb="FF000000"/>
            <rFont val="Tahoma"/>
            <family val="2"/>
          </rPr>
          <t>This calculates as if infrastructure was the only path to zero emissions; but fuel switching to renewable natural gas (RNG) is also one option for a portion of these emissions.</t>
        </r>
      </text>
    </comment>
    <comment ref="D36" authorId="1" shapeId="0">
      <text>
        <r>
          <rPr>
            <sz val="10"/>
            <color rgb="FF000000"/>
            <rFont val="Arial"/>
            <family val="2"/>
          </rPr>
          <t xml:space="preserve">1.6 MMTCO2e (2.6% of OR) from natural gas
</t>
        </r>
      </text>
    </comment>
    <comment ref="H36" authorId="1" shapeId="0">
      <text>
        <r>
          <rPr>
            <sz val="10"/>
            <color rgb="FF000000"/>
            <rFont val="Arial"/>
            <family val="2"/>
          </rPr>
          <t>HVAC</t>
        </r>
      </text>
    </comment>
    <comment ref="D40" authorId="1" shapeId="0">
      <text>
        <r>
          <rPr>
            <sz val="10"/>
            <color rgb="FF000000"/>
            <rFont val="Arial"/>
            <family val="2"/>
          </rPr>
          <t>2.3 MMTCO2e (3.7% of OR) from natural gas. Thus, natural gas from I+C+R is 11.8% of OR emissions.</t>
        </r>
      </text>
    </comment>
    <comment ref="H40" authorId="1" shapeId="0">
      <text>
        <r>
          <rPr>
            <sz val="10"/>
            <color rgb="FF000000"/>
            <rFont val="Arial"/>
            <family val="2"/>
          </rPr>
          <t>HVAC</t>
        </r>
      </text>
    </comment>
    <comment ref="J40" authorId="1" shapeId="0">
      <text>
        <r>
          <rPr>
            <sz val="10"/>
            <color rgb="FF000000"/>
            <rFont val="Arial"/>
            <family val="2"/>
          </rPr>
          <t>Residential NG usage per capita dropped about 3% CAGR 2010-2015 in OR, due to various energy efficiency improvements or switching to electric heat pumps.</t>
        </r>
      </text>
    </comment>
  </commentList>
</comments>
</file>

<file path=xl/comments2.xml><?xml version="1.0" encoding="utf-8"?>
<comments xmlns="http://schemas.openxmlformats.org/spreadsheetml/2006/main">
  <authors>
    <author>Eric Strid</author>
    <author/>
  </authors>
  <commentList>
    <comment ref="C4" authorId="0" shapeId="0">
      <text>
        <r>
          <rPr>
            <sz val="10"/>
            <color rgb="FF000000"/>
            <rFont val="Tahoma"/>
            <family val="2"/>
          </rPr>
          <t>https://www.epa.gov/sites/production/files/2020-04/documents/us-ghg-inventory-2020-main-text.pdf</t>
        </r>
      </text>
    </comment>
    <comment ref="D4" authorId="1" shapeId="0">
      <text>
        <r>
          <rPr>
            <sz val="10"/>
            <color rgb="FF000000"/>
            <rFont val="Arial"/>
            <family val="2"/>
          </rPr>
          <t xml:space="preserve">https://fortress.wa.gov/ecy/publications/documents/1802043.pdf 
</t>
        </r>
        <r>
          <rPr>
            <sz val="10"/>
            <color rgb="FF000000"/>
            <rFont val="Arial"/>
            <family val="2"/>
          </rPr>
          <t xml:space="preserve">Total emissions grew 10.2% from 1990 (WA reference) to 2015; thus, the WA goal of 25% below 1990 levels is 66.3 MMTCO2e, or  </t>
        </r>
        <r>
          <rPr>
            <b/>
            <sz val="10"/>
            <color rgb="FF000000"/>
            <rFont val="Arial"/>
            <family val="2"/>
          </rPr>
          <t>32% below 2015</t>
        </r>
        <r>
          <rPr>
            <sz val="10"/>
            <color rgb="FF000000"/>
            <rFont val="Arial"/>
            <family val="2"/>
          </rPr>
          <t xml:space="preserve">. 
</t>
        </r>
        <r>
          <rPr>
            <sz val="10"/>
            <color rgb="FF000000"/>
            <rFont val="Arial"/>
            <family val="2"/>
          </rPr>
          <t xml:space="preserve">Total emissions were about 95 MMTCO2e in 2010 (the IPCC reference); or 2.5% lower than 2015. 2030 goal of 45% below 2010 is 52.25 MMTCO2e, or 46.4% below 2015. 
</t>
        </r>
        <r>
          <rPr>
            <sz val="10"/>
            <color rgb="FF000000"/>
            <rFont val="Arial"/>
            <family val="2"/>
          </rPr>
          <t>Sectors do not total to 100% because miscellaneous emissions listed below.</t>
        </r>
      </text>
    </comment>
    <comment ref="L6" authorId="0" shapeId="0">
      <text>
        <r>
          <rPr>
            <sz val="10"/>
            <color rgb="FF000000"/>
            <rFont val="Tahoma"/>
            <family val="2"/>
          </rPr>
          <t>46.4% reduction from 2015 is 45% reduction from 2010.</t>
        </r>
      </text>
    </comment>
    <comment ref="D8" authorId="1" shapeId="0">
      <text>
        <r>
          <rPr>
            <sz val="10"/>
            <color rgb="FF000000"/>
            <rFont val="Arial"/>
            <family val="2"/>
          </rPr>
          <t>gasoline, assumed to be mostly LDVs</t>
        </r>
      </text>
    </comment>
    <comment ref="I8" authorId="1" shapeId="0">
      <text>
        <r>
          <rPr>
            <sz val="10"/>
            <color rgb="FF000000"/>
            <rFont val="Arial"/>
            <family val="2"/>
          </rPr>
          <t xml:space="preserve">https://autoalliance.org/in-your-state/WA/pdf/?export
</t>
        </r>
        <r>
          <rPr>
            <sz val="10"/>
            <color rgb="FF000000"/>
            <rFont val="Arial"/>
            <family val="2"/>
          </rPr>
          <t xml:space="preserve">2018 WA new LDV sales were 295,582, into a fleet of about 6.9M; or a 4.3% annual replacement rate. But average lifetime is 13.8 years--a significantly faster replacement rate??
</t>
        </r>
        <r>
          <rPr>
            <sz val="10"/>
            <color rgb="FF000000"/>
            <rFont val="Arial"/>
            <family val="2"/>
          </rPr>
          <t>New LDVs are probably driven more than old ones; this calculator simply assumes that all fleet vehicles are driven the same miles annually.</t>
        </r>
      </text>
    </comment>
    <comment ref="J8" authorId="0" shapeId="0">
      <text>
        <r>
          <rPr>
            <sz val="10"/>
            <color rgb="FF000000"/>
            <rFont val="Tahoma"/>
            <family val="2"/>
          </rPr>
          <t>WA was 3.1% in 2018</t>
        </r>
      </text>
    </comment>
    <comment ref="K8" authorId="0" shapeId="0">
      <text>
        <r>
          <rPr>
            <sz val="10"/>
            <color rgb="FF000000"/>
            <rFont val="Tahoma"/>
            <family val="2"/>
          </rPr>
          <t>At 100% sales by 2025 and a 6% fleet replacement rate, Norway will achieve the 2030 IPCC target of 45% clean.</t>
        </r>
      </text>
    </comment>
    <comment ref="L8" authorId="0" shapeId="0">
      <text>
        <r>
          <rPr>
            <sz val="10"/>
            <color rgb="FF000000"/>
            <rFont val="Tahoma"/>
            <family val="2"/>
          </rPr>
          <t>Oregon SB 1044 target is 50%</t>
        </r>
      </text>
    </comment>
    <comment ref="M8" authorId="0" shapeId="0">
      <text>
        <r>
          <rPr>
            <sz val="10"/>
            <color rgb="FF000000"/>
            <rFont val="Tahoma"/>
            <family val="2"/>
          </rPr>
          <t>Oregon SB 1044 target is 90%</t>
        </r>
      </text>
    </comment>
    <comment ref="D12" authorId="0" shapeId="0">
      <text>
        <r>
          <rPr>
            <sz val="10"/>
            <color rgb="FF000000"/>
            <rFont val="Tahoma"/>
            <family val="2"/>
          </rPr>
          <t>Assume this is all of on-road diesel.</t>
        </r>
      </text>
    </comment>
    <comment ref="H12" authorId="1" shapeId="0">
      <text>
        <r>
          <rPr>
            <sz val="10"/>
            <color rgb="FF000000"/>
            <rFont val="Arial"/>
            <family val="2"/>
          </rPr>
          <t>Various references range from 10 to 15 years of engine life</t>
        </r>
      </text>
    </comment>
    <comment ref="L12" authorId="1" shapeId="0">
      <text>
        <r>
          <rPr>
            <sz val="10"/>
            <color rgb="FF000000"/>
            <rFont val="Arial"/>
            <family val="2"/>
          </rPr>
          <t>BAU: Mandate proposed by CALSTART July 2020</t>
        </r>
      </text>
    </comment>
    <comment ref="P12" authorId="1" shapeId="0">
      <text>
        <r>
          <rPr>
            <sz val="10"/>
            <color rgb="FF000000"/>
            <rFont val="Arial"/>
            <family val="2"/>
          </rPr>
          <t>Proposed CALSTART mandate</t>
        </r>
      </text>
    </comment>
    <comment ref="H16" authorId="1" shapeId="0">
      <text>
        <r>
          <rPr>
            <sz val="10"/>
            <color rgb="FF000000"/>
            <rFont val="Arial"/>
            <family val="2"/>
          </rPr>
          <t>Typically designed for 25-30-year lifetime. https://www.wired.com/2015/05/tech-makes-ges-new-locomotive-cleanest-ever/</t>
        </r>
      </text>
    </comment>
    <comment ref="H20" authorId="1" shapeId="0">
      <text>
        <r>
          <rPr>
            <sz val="10"/>
            <color rgb="FF000000"/>
            <rFont val="Arial"/>
            <family val="2"/>
          </rPr>
          <t>hardware lifetime ~30-40 years; this is years to change fuel supply chain</t>
        </r>
      </text>
    </comment>
    <comment ref="L20" authorId="1" shapeId="0">
      <text>
        <r>
          <rPr>
            <sz val="10"/>
            <color rgb="FF000000"/>
            <rFont val="Arial"/>
            <family val="2"/>
          </rPr>
          <t>percentage of planes using zero-emissions fuel</t>
        </r>
      </text>
    </comment>
    <comment ref="C24" authorId="0" shapeId="0">
      <text>
        <r>
          <rPr>
            <sz val="10"/>
            <color rgb="FF000000"/>
            <rFont val="Tahoma"/>
            <family val="2"/>
          </rPr>
          <t>3% globally</t>
        </r>
      </text>
    </comment>
    <comment ref="H24" authorId="0" shapeId="0">
      <text>
        <r>
          <rPr>
            <sz val="10"/>
            <color rgb="FF000000"/>
            <rFont val="Tahoma"/>
            <family val="2"/>
          </rPr>
          <t>Engines typically worn out in 20-30 years.</t>
        </r>
      </text>
    </comment>
    <comment ref="L24" authorId="0" shapeId="0">
      <text>
        <r>
          <rPr>
            <sz val="10"/>
            <color rgb="FF000000"/>
            <rFont val="Tahoma"/>
            <family val="2"/>
          </rPr>
          <t xml:space="preserve">Maersk says 40% efiiciency improvements by 2030. https://www.maersk.com/news/articles/2020/06/25/new-research-center-will-lead-the-way-for-decarbonizing-shipping
</t>
        </r>
        <r>
          <rPr>
            <sz val="10"/>
            <color rgb="FF000000"/>
            <rFont val="Tahoma"/>
            <family val="2"/>
          </rPr>
          <t>Int'l Maritime Org wants to demo zero emission deep-sea vessels by 2030</t>
        </r>
      </text>
    </comment>
    <comment ref="D28" authorId="0" shapeId="0">
      <text>
        <r>
          <rPr>
            <b/>
            <sz val="10"/>
            <color rgb="FF000000"/>
            <rFont val="Tahoma"/>
            <family val="2"/>
          </rPr>
          <t xml:space="preserve">19.0 MMTCO2e total
</t>
        </r>
        <r>
          <rPr>
            <b/>
            <sz val="10"/>
            <color rgb="FF000000"/>
            <rFont val="Tahoma"/>
            <family val="2"/>
          </rPr>
          <t xml:space="preserve">14.03 from coal
</t>
        </r>
        <r>
          <rPr>
            <b/>
            <sz val="10"/>
            <color rgb="FF000000"/>
            <rFont val="Tahoma"/>
            <family val="2"/>
          </rPr>
          <t xml:space="preserve">4.91 from natural gas
</t>
        </r>
        <r>
          <rPr>
            <b/>
            <sz val="10"/>
            <color rgb="FF000000"/>
            <rFont val="Tahoma"/>
            <family val="2"/>
          </rPr>
          <t xml:space="preserve">0.07 from petroleum
</t>
        </r>
        <r>
          <rPr>
            <b/>
            <sz val="10"/>
            <color rgb="FF000000"/>
            <rFont val="Tahoma"/>
            <family val="2"/>
          </rPr>
          <t xml:space="preserve">
</t>
        </r>
      </text>
    </comment>
    <comment ref="J29" authorId="1" shapeId="0">
      <text>
        <r>
          <rPr>
            <sz val="10"/>
            <color rgb="FF000000"/>
            <rFont val="Arial"/>
            <family val="2"/>
          </rPr>
          <t xml:space="preserve">The 2020 RPS requirement was 15% non-hydro renewables, vs 9% in 2015, the 0% reduction reference. So 2020 was required to be at least 6.6% reduction vs 2015.
</t>
        </r>
        <r>
          <rPr>
            <sz val="10"/>
            <color rgb="FF000000"/>
            <rFont val="Arial"/>
            <family val="2"/>
          </rPr>
          <t xml:space="preserve">https://www.governor.wa.gov/sites/default/files/documents/clean-electricity-policy-brief-bill-signing.pdf
</t>
        </r>
        <r>
          <rPr>
            <sz val="10"/>
            <color rgb="FF000000"/>
            <rFont val="Arial"/>
            <family val="2"/>
          </rPr>
          <t xml:space="preserve">SB 5116 requires at least 80% renewables by 2030 (plus up to 20% of other compliance instruments) and 100% by 2045. 
</t>
        </r>
      </text>
    </comment>
    <comment ref="L29" authorId="0" shapeId="0">
      <text>
        <r>
          <rPr>
            <sz val="10"/>
            <color rgb="FF000000"/>
            <rFont val="Tahoma"/>
            <family val="2"/>
          </rPr>
          <t>80% required by RPS, but 80% of what is not clear...</t>
        </r>
      </text>
    </comment>
    <comment ref="O29" authorId="0" shapeId="0">
      <text>
        <r>
          <rPr>
            <sz val="10"/>
            <color rgb="FF000000"/>
            <rFont val="Tahoma"/>
            <family val="2"/>
          </rPr>
          <t>Required by RPS</t>
        </r>
      </text>
    </comment>
    <comment ref="E32" authorId="1" shapeId="0">
      <text>
        <r>
          <rPr>
            <sz val="10"/>
            <color rgb="FF000000"/>
            <rFont val="Arial"/>
            <family val="2"/>
          </rPr>
          <t>fossil gas only for RCI</t>
        </r>
      </text>
    </comment>
    <comment ref="H32" authorId="1" shapeId="0">
      <text>
        <r>
          <rPr>
            <sz val="10"/>
            <color rgb="FF000000"/>
            <rFont val="Arial"/>
            <family val="2"/>
          </rPr>
          <t>guesstimate</t>
        </r>
      </text>
    </comment>
    <comment ref="K32" authorId="0" shapeId="0">
      <text>
        <r>
          <rPr>
            <sz val="10"/>
            <color rgb="FF000000"/>
            <rFont val="Tahoma"/>
            <family val="2"/>
          </rPr>
          <t>This calculates as if infrastructure was the only path to zero emissions; but fuel switching to renewable natural gas (RNG) is also one option for a portion of these emissions.</t>
        </r>
      </text>
    </comment>
    <comment ref="H36" authorId="1" shapeId="0">
      <text>
        <r>
          <rPr>
            <sz val="10"/>
            <color rgb="FF000000"/>
            <rFont val="Arial"/>
            <family val="2"/>
          </rPr>
          <t>HVAC</t>
        </r>
      </text>
    </comment>
    <comment ref="H40" authorId="1" shapeId="0">
      <text>
        <r>
          <rPr>
            <sz val="10"/>
            <color rgb="FF000000"/>
            <rFont val="Arial"/>
            <family val="2"/>
          </rPr>
          <t>HVAC</t>
        </r>
      </text>
    </comment>
    <comment ref="J40" authorId="1" shapeId="0">
      <text>
        <r>
          <rPr>
            <sz val="10"/>
            <color rgb="FF000000"/>
            <rFont val="Arial"/>
            <family val="2"/>
          </rPr>
          <t>Residential NG usage per capita dropped about 3% CAGR 2010-2015 in OR, due to various energy efficiency improvements or switching to electric heat pumps.</t>
        </r>
      </text>
    </comment>
  </commentList>
</comments>
</file>

<file path=xl/comments3.xml><?xml version="1.0" encoding="utf-8"?>
<comments xmlns="http://schemas.openxmlformats.org/spreadsheetml/2006/main">
  <authors>
    <author/>
  </authors>
  <commentList>
    <comment ref="B7" authorId="0" shapeId="0">
      <text>
        <r>
          <rPr>
            <sz val="10"/>
            <color rgb="FF000000"/>
            <rFont val="Arial"/>
            <family val="2"/>
          </rPr>
          <t>ES: HSCCC calculated with the Energy Policy Simulator for a portion of the report's recommendations</t>
        </r>
      </text>
    </comment>
    <comment ref="C7" authorId="0" shapeId="0">
      <text>
        <r>
          <rPr>
            <sz val="10"/>
            <color rgb="FF000000"/>
            <rFont val="Arial"/>
            <family val="2"/>
          </rPr>
          <t>ES: calculated with the Energy Policy Simulator for a portion of the report's recommendations; this is vs 2018</t>
        </r>
      </text>
    </comment>
    <comment ref="D7" authorId="0" shapeId="0">
      <text>
        <r>
          <rPr>
            <sz val="10"/>
            <color rgb="FF000000"/>
            <rFont val="Arial"/>
            <family val="2"/>
          </rPr>
          <t xml:space="preserve">BEVs are 45.6% of the fleet.
</t>
        </r>
        <r>
          <rPr>
            <sz val="10"/>
            <color rgb="FF000000"/>
            <rFont val="Arial"/>
            <family val="2"/>
          </rPr>
          <t xml:space="preserve">Assume BEVs 4X as energy efficient.
</t>
        </r>
        <r>
          <rPr>
            <sz val="10"/>
            <color rgb="FF000000"/>
            <rFont val="Arial"/>
            <family val="2"/>
          </rPr>
          <t xml:space="preserve">Electricity emissions are down ~17%.
</t>
        </r>
        <r>
          <rPr>
            <sz val="10"/>
            <color rgb="FF000000"/>
            <rFont val="Arial"/>
            <family val="2"/>
          </rPr>
          <t xml:space="preserve">So vehicle  emissions are down roughly 40% 
</t>
        </r>
      </text>
    </comment>
    <comment ref="I7" authorId="0" shapeId="0">
      <text>
        <r>
          <rPr>
            <sz val="10"/>
            <color rgb="FF000000"/>
            <rFont val="Arial"/>
            <family val="2"/>
          </rPr>
          <t>ES: calculated with the Energy Policy Simulator for a portion of the report's recommendations; this is vs 2018</t>
        </r>
      </text>
    </comment>
    <comment ref="J7" authorId="0" shapeId="0">
      <text>
        <r>
          <rPr>
            <sz val="10"/>
            <color rgb="FF000000"/>
            <rFont val="Arial"/>
            <family val="2"/>
          </rPr>
          <t>ES: calculated with the Energy Policy Simulator for a portion of the report's recommendations; this is vs 2018</t>
        </r>
      </text>
    </comment>
    <comment ref="K7" authorId="0" shapeId="0">
      <text>
        <r>
          <rPr>
            <sz val="10"/>
            <color rgb="FF000000"/>
            <rFont val="Arial"/>
            <family val="2"/>
          </rPr>
          <t>ES: implementing a portion of the HSCCC recommendations; this is for buildings, vs 2018</t>
        </r>
      </text>
    </comment>
    <comment ref="B8" authorId="0" shapeId="0">
      <text>
        <r>
          <rPr>
            <sz val="10"/>
            <color rgb="FF000000"/>
            <rFont val="Arial"/>
            <family val="2"/>
          </rPr>
          <t xml:space="preserve">ES: linear to 100% by 2050
</t>
        </r>
      </text>
    </comment>
    <comment ref="B9" authorId="0" shapeId="0">
      <text>
        <r>
          <rPr>
            <sz val="10"/>
            <color rgb="FF000000"/>
            <rFont val="Arial"/>
            <family val="2"/>
          </rPr>
          <t xml:space="preserve">ES: linear to 100% by 2050
</t>
        </r>
      </text>
    </comment>
    <comment ref="K9" authorId="0" shapeId="0">
      <text>
        <r>
          <rPr>
            <sz val="10"/>
            <color rgb="FF000000"/>
            <rFont val="Arial"/>
            <family val="2"/>
          </rPr>
          <t>ES: 50% reduction of building carbon footprints by 2035</t>
        </r>
      </text>
    </comment>
    <comment ref="D12" authorId="0" shapeId="0">
      <text>
        <r>
          <rPr>
            <sz val="10"/>
            <color rgb="FF000000"/>
            <rFont val="Arial"/>
            <family val="2"/>
          </rPr>
          <t>OFF mandates 80% EV sales by 2027 and 100% by 2035.
A linear ramp from 2% in 2020 to 90% by 2030 would be 6% per yr X 46% avg EV sales X 10 years = 27.6% of the fleet are EVs by 2030.
Electricity would be about 87.5% clean by 2030 and EVs are 4X more energy efficient. So 27.6% of the fleet would emit about 96% less, or a 26.5% reduction</t>
        </r>
      </text>
    </comment>
    <comment ref="F12" authorId="0" shapeId="0">
      <text>
        <r>
          <rPr>
            <sz val="10"/>
            <color rgb="FF000000"/>
            <rFont val="Arial"/>
            <family val="2"/>
          </rPr>
          <t>ES: OFF requires 87.5% of rail electrified by 2030 (linear 2027-35).
Electrified would also be ~4X more energy-efficient.
Electricity 87.5% clean by 2030, and load increases ~20% due to ET.
Assuming 1/4 the emissions per mile and fuel ~80% cleaner, rail emissions would be 1/4 *0.2 or about 5% of 2010</t>
        </r>
      </text>
    </comment>
    <comment ref="I12" authorId="0" shapeId="0">
      <text>
        <r>
          <rPr>
            <sz val="10"/>
            <color rgb="FF000000"/>
            <rFont val="Arial"/>
            <family val="2"/>
          </rPr>
          <t xml:space="preserve">ES: 32.5% of electricity was nuc or RE in 2010 for 2400 MMTCO2e
OFF requires 80% of electricity to be clean by 2027 and 100% by 2035 (linear: 87.5% by 2030)
Flat load implies 55% reduction by 2030 </t>
        </r>
      </text>
    </comment>
  </commentList>
</comments>
</file>

<file path=xl/sharedStrings.xml><?xml version="1.0" encoding="utf-8"?>
<sst xmlns="http://schemas.openxmlformats.org/spreadsheetml/2006/main" count="225" uniqueCount="109">
  <si>
    <t>GHG emission reduction (2030 vs 2010)</t>
  </si>
  <si>
    <t>All sector total</t>
  </si>
  <si>
    <t>Transportation</t>
  </si>
  <si>
    <t>Commercial</t>
  </si>
  <si>
    <t>Group</t>
  </si>
  <si>
    <t>Total</t>
  </si>
  <si>
    <t>LDVs</t>
  </si>
  <si>
    <t>MDV/HDV</t>
  </si>
  <si>
    <t>Rail</t>
  </si>
  <si>
    <t>Aviation</t>
  </si>
  <si>
    <t>Shipping</t>
  </si>
  <si>
    <t>Electricity</t>
  </si>
  <si>
    <t>Industry</t>
  </si>
  <si>
    <t>Residential</t>
  </si>
  <si>
    <t>Agriculture</t>
  </si>
  <si>
    <t>Notes</t>
  </si>
  <si>
    <t>Portion of US GHG emissions (EPA, 2018)</t>
  </si>
  <si>
    <t>https://www.epa.gov/sites/production/files/2020-04/documents/us-ghg-inventory-2020-main-text.pdf</t>
  </si>
  <si>
    <t>IPCC requirement (Oct. 2018)</t>
  </si>
  <si>
    <t>------------------------------------------------------------------------------------------------------------------------------------------------------------------------------&gt;</t>
  </si>
  <si>
    <t>https://www.ipcc.ch/2018/10/08/summary-for-policymakers-of-ipcc-special-report-on-global-warming-of-1-5c-approved-by-governments/</t>
  </si>
  <si>
    <t>House Select Committee on the Climate Crisis</t>
  </si>
  <si>
    <t>Green New Deal (GND)</t>
  </si>
  <si>
    <t>~33%</t>
  </si>
  <si>
    <t>https://www.congress.gov/bill/116th-congress/house-resolution/109/text</t>
  </si>
  <si>
    <t>Biden plan (July 2020)</t>
  </si>
  <si>
    <t>https://joebiden.com/climate/</t>
  </si>
  <si>
    <t>Evergreen</t>
  </si>
  <si>
    <t>Inslee (early 2020)</t>
  </si>
  <si>
    <t>OFF Act (HR 3671 in 2018)</t>
  </si>
  <si>
    <t>https://www.congress.gov/bill/115th-congress/house-bill/3671</t>
  </si>
  <si>
    <t>Rocky Mountain Institute (RMI)</t>
  </si>
  <si>
    <t>TCM Victory Plan (2016?)</t>
  </si>
  <si>
    <t>Climate Crisis Policy (CCP)</t>
  </si>
  <si>
    <t>Citizen's Climate Lobby (CCL)</t>
  </si>
  <si>
    <t>Citizens for Responsible Energy Solutions</t>
  </si>
  <si>
    <t>Drawdown</t>
  </si>
  <si>
    <t>Norway</t>
  </si>
  <si>
    <t>State Plans</t>
  </si>
  <si>
    <t>green cells are inputs</t>
  </si>
  <si>
    <t>Portion of GHG emissions</t>
  </si>
  <si>
    <t xml:space="preserve"> </t>
  </si>
  <si>
    <t>Sector</t>
  </si>
  <si>
    <t>US (EPA, 2018)</t>
  </si>
  <si>
    <t>OR (DEQ, 2016)</t>
  </si>
  <si>
    <t>HRC energy (HREP, 2016)</t>
  </si>
  <si>
    <t>Avg lifetime of emitting infrastructure (yrs)</t>
  </si>
  <si>
    <t xml:space="preserve">  % replaced annually</t>
  </si>
  <si>
    <t>% sales</t>
  </si>
  <si>
    <t>% of fleet</t>
  </si>
  <si>
    <t>na</t>
  </si>
  <si>
    <t xml:space="preserve">  We are purchasing new infrastructure all the time, to replace, upgrade, or add to our existing vehicles, power plants, and buildings. These purchases lock in the large majority of consumer and business emissions.</t>
  </si>
  <si>
    <t xml:space="preserve">  To change out infrastructure faster than the regular replacement rate implies very expensive writeoffs for stranded assets or increased spending for infrastructure purchases.</t>
  </si>
  <si>
    <t>GHG emission reduction (vs 2016; EO 20-04 target is 50% below 2016 by 2035)</t>
  </si>
  <si>
    <t>% of OR reduction</t>
  </si>
  <si>
    <t>graphed as</t>
  </si>
  <si>
    <t>Objective: a succinct comparison of the salient parameters of the main US climate action plans (work in process)</t>
  </si>
  <si>
    <t>Total trans.</t>
  </si>
  <si>
    <t>Categories (without electricity but with natural gas)</t>
  </si>
  <si>
    <t xml:space="preserve">  Reducing usage, such as reducing VMT, can have only a minor effect--maybe up to ~10%. It's too late for minor adjustments. And we're not going to stop the economy to cut emissions.</t>
  </si>
  <si>
    <t xml:space="preserve">  The model lets the user input approximate adoption rates of clean infrastructure by sector (% of sales that is emission-free each year), and displays the adoption by sector (% of fleet) and the resulting overall emissions through 2050. </t>
  </si>
  <si>
    <t xml:space="preserve">  When you're architecting, start with a dull pencil. Any plan is better than no plan, because it can be analyzed and evolve.</t>
  </si>
  <si>
    <t xml:space="preserve">  Input only in green cells. Changing other cells is likely to break formulas.</t>
  </si>
  <si>
    <t xml:space="preserve">Objective: For the major emission sectors, calculate clean-energy adoption rates that satisfy the state targets or IPCC target of 45% emission reduction by 2030 </t>
  </si>
  <si>
    <t>EO 20-04</t>
  </si>
  <si>
    <t>IPCC 2018</t>
  </si>
  <si>
    <t xml:space="preserve">The objective of this (overly) simple model is to illustrate and explore the rough magnitude of infrastructure replacements necessary by sector to achieve the state goals. </t>
  </si>
  <si>
    <t xml:space="preserve">  The user can input sales above 100% of historical replacement rates, but should note that rates above 100% generally imply extra infrastructure spending, whether from public or private sources. </t>
  </si>
  <si>
    <t xml:space="preserve">  This simplified model only addresses the physical layer of decarbonization, the simplest layer. No costs or economic impacts are calculated, although estimations for such could be added. No policy constraints or implications are considered.</t>
  </si>
  <si>
    <t xml:space="preserve">  The starting inputs in the green "% of sales" lines are a ballpark business-as-usual (BAU) scenario. Editing the green cells allows the user to see how much change is necessary, by sector.</t>
  </si>
  <si>
    <t xml:space="preserve">  Steering purchases to clean infrastructure nearly always saves on operating costs and total cost of ownership; but extra financing may be implied before capital costs of clean options reach parity.</t>
  </si>
  <si>
    <t xml:space="preserve">  The "% of OR reduction" line is the portion of OR emissions achieved by cleaning up that sector's fleet in that year.</t>
  </si>
  <si>
    <t xml:space="preserve">  This was created on Excel for iOS, which has plenty of feature bugs. There are no advanced features used; it would probably easily upload to Google sheets, but the graph may need edits.</t>
  </si>
  <si>
    <t xml:space="preserve">  The electricity sector inputs are % of fleet, since 1) this relates directly to the RPS requirements (in the cell notes) and 2) the grid load significantly increases with electrification of vehicles (and to a smaller extent with electrification of HVAC with heat pumps).</t>
  </si>
  <si>
    <t xml:space="preserve">  The BAU numbers demonstrate the common expectation that we'll fix it by 2050, while falling far short of 2030 or 2035 targets. You can argue with these BAU numbers, but you can't argue with arithmetic or negotiate with laws of physics.</t>
  </si>
  <si>
    <t xml:space="preserve">  The "% of fleet" lines accumulate clean additions from the sales percentages entered in the green cells; assumes that none of the clean infrastructure reverts back to emitting.</t>
  </si>
  <si>
    <t>Last rev. 200829</t>
  </si>
  <si>
    <t>Other</t>
  </si>
  <si>
    <t xml:space="preserve">  Start by saving an unedited version.</t>
  </si>
  <si>
    <t xml:space="preserve">  To save a scenario you've created, simply save the workbook with the desired name.</t>
  </si>
  <si>
    <t xml:space="preserve">  The serious modeling tool for this is the Energy Policy Simulator from Energy Innovations. An adaptation for Oregon is currently under development. </t>
  </si>
  <si>
    <t xml:space="preserve">  Contact: Eric Strid, ericwstrid@gmail.com</t>
  </si>
  <si>
    <t xml:space="preserve">  Then what?</t>
  </si>
  <si>
    <t>Rationale: The only curently proven option to significantly reduce emissions by changing fuels is Renewable Diesel or Biodiesel; in the best case, a 100% switch to RD would drop diesel emissions by 80% and thus OR emissions by 8.9%.</t>
  </si>
  <si>
    <t xml:space="preserve">  Thus, we must rapidly change a lot of infrastructure to equipment that doesn't create emissions. </t>
  </si>
  <si>
    <t xml:space="preserve">  These inventory numbers may still have some errors. (Please LMK if you find errors.) Evolve these numbers or calculations as desired. The formulas are very simple.</t>
  </si>
  <si>
    <t xml:space="preserve">  While there is no chance of affecting 2020 sales, each sales input is used to linearly interpolate sales between the input years. </t>
  </si>
  <si>
    <t xml:space="preserve">Notes: This is a BAU example. Superior cost structures will drive various zero-emission adoptions.  </t>
  </si>
  <si>
    <t>Using the OR and WA sheets</t>
  </si>
  <si>
    <t xml:space="preserve">  The "% of fleet" lines are the portion of the vehicles/power plants/buildings/other in the sector that are decarbonized (per DEQ's 2016 inventory for Oregon). Thus, 0% would define emissions extant in 2016 and 100% defines zero emissions. </t>
  </si>
  <si>
    <t xml:space="preserve">  We have a huge gap between incremental emission proposals and the physical requirements (IPCC targets) or Oregon's or Washington's aspirational goals.</t>
  </si>
  <si>
    <t>Notes on the Steering Infrastructure Purchases sheets  Sept. 16, 2020</t>
  </si>
  <si>
    <t>Model for Steering Infrastructure Purchases (SIP) in Oregon</t>
  </si>
  <si>
    <t>Model for Steering Infrastructure Purchases (SIP) in Washington</t>
  </si>
  <si>
    <t>Last rev. 200916</t>
  </si>
  <si>
    <t>WA (DOE, 2015)</t>
  </si>
  <si>
    <t>Marine</t>
  </si>
  <si>
    <t>Not considered</t>
  </si>
  <si>
    <t>NG for transportation</t>
  </si>
  <si>
    <t>NG industry</t>
  </si>
  <si>
    <t>Cement mfr</t>
  </si>
  <si>
    <t>Al production</t>
  </si>
  <si>
    <t>ODS subs (HFC, PFC)</t>
  </si>
  <si>
    <t>Solid waste mgmt</t>
  </si>
  <si>
    <t>Wastewater mgmt</t>
  </si>
  <si>
    <t>Check total</t>
  </si>
  <si>
    <t>WA goal</t>
  </si>
  <si>
    <t>GHG emission reduction (vs 2015; WA goal is 25% below 1990 by 2035; WA DEO recommended 40% below 1990)</t>
  </si>
  <si>
    <t>% of WA reduction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</si>
</sst>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24" x14ac:knownFonts="1">
    <font>
      <sz val="10"/>
      <color rgb="FF000000"/>
      <name val="Arial"/>
    </font>
    <font>
      <sz val="10"/>
      <color theme="1"/>
      <name val="Arial"/>
      <family val="2"/>
    </font>
    <font>
      <b/>
      <sz val="10"/>
      <color theme="1"/>
      <name val="Arial"/>
      <family val="2"/>
    </font>
    <font>
      <sz val="10"/>
      <name val="Arial"/>
      <family val="2"/>
    </font>
    <font>
      <u/>
      <sz val="10"/>
      <color rgb="FF1155CC"/>
      <name val="Arial"/>
      <family val="2"/>
    </font>
    <font>
      <u/>
      <sz val="10"/>
      <color rgb="FF1155CC"/>
      <name val="Arial"/>
      <family val="2"/>
    </font>
    <font>
      <u/>
      <sz val="10"/>
      <color rgb="FF0000FF"/>
      <name val="Arial"/>
      <family val="2"/>
    </font>
    <font>
      <b/>
      <sz val="10"/>
      <name val="Arial"/>
      <family val="2"/>
    </font>
    <font>
      <u/>
      <sz val="10"/>
      <color rgb="FF1155CC"/>
      <name val="Arial"/>
      <family val="2"/>
    </font>
    <font>
      <u/>
      <sz val="10"/>
      <color theme="10"/>
      <name val="Arial"/>
      <family val="2"/>
    </font>
    <font>
      <sz val="10"/>
      <color theme="1"/>
      <name val="Arial"/>
      <family val="2"/>
    </font>
    <font>
      <sz val="10"/>
      <color theme="1" tint="0.499984740745262"/>
      <name val="Arial"/>
      <family val="2"/>
    </font>
    <font>
      <b/>
      <sz val="10"/>
      <color theme="1"/>
      <name val="Arial"/>
      <family val="2"/>
    </font>
    <font>
      <b/>
      <sz val="12"/>
      <color theme="1"/>
      <name val="Arial"/>
      <family val="2"/>
    </font>
    <font>
      <sz val="10"/>
      <color rgb="FF000000"/>
      <name val="Arial"/>
      <family val="2"/>
    </font>
    <font>
      <sz val="10"/>
      <color rgb="FF000000"/>
      <name val="Tahoma"/>
      <family val="2"/>
    </font>
    <font>
      <b/>
      <sz val="10"/>
      <color rgb="FF000000"/>
      <name val="Tahoma"/>
      <family val="2"/>
    </font>
    <font>
      <b/>
      <sz val="10"/>
      <name val="Arial"/>
      <family val="2"/>
    </font>
    <font>
      <b/>
      <sz val="10"/>
      <color rgb="FF000000"/>
      <name val="Arial"/>
      <family val="2"/>
    </font>
    <font>
      <sz val="12"/>
      <color rgb="FF000000"/>
      <name val="Arial"/>
      <family val="2"/>
    </font>
    <font>
      <sz val="12"/>
      <color theme="1"/>
      <name val="Arial"/>
      <family val="2"/>
    </font>
    <font>
      <b/>
      <sz val="12"/>
      <name val="Arial"/>
      <family val="2"/>
    </font>
    <font>
      <sz val="10"/>
      <name val="Arial"/>
      <family val="2"/>
    </font>
    <font>
      <sz val="10.5"/>
      <color rgb="FF000000"/>
      <name val="Arial"/>
      <family val="2"/>
    </font>
  </fonts>
  <fills count="11">
    <fill>
      <patternFill patternType="none"/>
    </fill>
    <fill>
      <patternFill patternType="gray125"/>
    </fill>
    <fill>
      <patternFill patternType="solid">
        <fgColor rgb="FFEFEFEF"/>
        <bgColor rgb="FFEFEFEF"/>
      </patternFill>
    </fill>
    <fill>
      <patternFill patternType="solid">
        <fgColor rgb="FFFFFFFF"/>
        <bgColor rgb="FFFFFFFF"/>
      </patternFill>
    </fill>
    <fill>
      <patternFill patternType="solid">
        <fgColor rgb="FF00FF00"/>
        <bgColor rgb="FF00FF00"/>
      </patternFill>
    </fill>
    <fill>
      <patternFill patternType="solid">
        <fgColor rgb="FF44FE28"/>
        <bgColor rgb="FF00FF00"/>
      </patternFill>
    </fill>
    <fill>
      <patternFill patternType="solid">
        <fgColor theme="0"/>
        <bgColor indexed="64"/>
      </patternFill>
    </fill>
    <fill>
      <patternFill patternType="solid">
        <fgColor theme="0"/>
        <bgColor rgb="FFFFFFFF"/>
      </patternFill>
    </fill>
    <fill>
      <patternFill patternType="solid">
        <fgColor theme="0"/>
        <bgColor rgb="FFEFEFEF"/>
      </patternFill>
    </fill>
    <fill>
      <patternFill patternType="solid">
        <fgColor rgb="FF44FE28"/>
        <bgColor rgb="FFFFFFFF"/>
      </patternFill>
    </fill>
    <fill>
      <patternFill patternType="solid">
        <fgColor rgb="FF44FE28"/>
        <bgColor rgb="FFEFEFEF"/>
      </patternFill>
    </fill>
  </fills>
  <borders count="28">
    <border>
      <left/>
      <right/>
      <top/>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rgb="FF000000"/>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9" fillId="0" borderId="0" applyNumberFormat="0" applyFill="0" applyBorder="0" applyAlignment="0" applyProtection="0"/>
  </cellStyleXfs>
  <cellXfs count="155">
    <xf numFmtId="0" fontId="0" fillId="0" borderId="0" xfId="0" applyFont="1" applyAlignment="1"/>
    <xf numFmtId="0" fontId="1" fillId="0" borderId="0" xfId="0" applyFont="1" applyAlignment="1"/>
    <xf numFmtId="0" fontId="2" fillId="0" borderId="1" xfId="0" applyFont="1" applyBorder="1" applyAlignment="1">
      <alignment horizontal="center"/>
    </xf>
    <xf numFmtId="0" fontId="2" fillId="0" borderId="0" xfId="0" applyFont="1" applyAlignment="1">
      <alignment horizontal="center"/>
    </xf>
    <xf numFmtId="0" fontId="2" fillId="0" borderId="2" xfId="0" applyFont="1" applyBorder="1" applyAlignment="1">
      <alignment horizontal="center" wrapText="1"/>
    </xf>
    <xf numFmtId="0" fontId="2" fillId="0" borderId="2" xfId="0" applyFont="1" applyBorder="1" applyAlignment="1">
      <alignment horizontal="center"/>
    </xf>
    <xf numFmtId="0" fontId="1" fillId="0" borderId="2" xfId="0" applyFont="1" applyBorder="1"/>
    <xf numFmtId="0" fontId="2" fillId="0" borderId="2"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6" xfId="0" applyFont="1" applyBorder="1" applyAlignment="1">
      <alignment horizontal="center"/>
    </xf>
    <xf numFmtId="0" fontId="2" fillId="0" borderId="6" xfId="0" applyFont="1" applyBorder="1" applyAlignment="1">
      <alignment horizontal="center" wrapText="1"/>
    </xf>
    <xf numFmtId="0" fontId="2" fillId="0" borderId="1" xfId="0" applyFont="1" applyBorder="1" applyAlignment="1">
      <alignment horizontal="center"/>
    </xf>
    <xf numFmtId="0" fontId="1" fillId="2" borderId="1" xfId="0" applyFont="1" applyFill="1" applyBorder="1" applyAlignment="1"/>
    <xf numFmtId="9" fontId="1" fillId="2" borderId="1" xfId="0" applyNumberFormat="1" applyFont="1" applyFill="1" applyBorder="1" applyAlignment="1"/>
    <xf numFmtId="164" fontId="1" fillId="2" borderId="1" xfId="0" applyNumberFormat="1" applyFont="1" applyFill="1" applyBorder="1" applyAlignment="1"/>
    <xf numFmtId="0" fontId="4" fillId="2" borderId="1" xfId="0" applyFont="1" applyFill="1" applyBorder="1" applyAlignment="1"/>
    <xf numFmtId="0" fontId="1" fillId="2" borderId="1" xfId="0" applyFont="1" applyFill="1" applyBorder="1"/>
    <xf numFmtId="9" fontId="2" fillId="0" borderId="0" xfId="0" applyNumberFormat="1" applyFont="1" applyAlignment="1"/>
    <xf numFmtId="0" fontId="5" fillId="0" borderId="0" xfId="0" applyFont="1" applyAlignment="1"/>
    <xf numFmtId="9" fontId="1" fillId="0" borderId="0" xfId="0" applyNumberFormat="1" applyFont="1" applyAlignment="1"/>
    <xf numFmtId="0" fontId="1" fillId="0" borderId="0" xfId="0" applyFont="1" applyAlignment="1">
      <alignment horizontal="right"/>
    </xf>
    <xf numFmtId="0" fontId="6" fillId="0" borderId="0" xfId="0" applyFont="1" applyAlignment="1"/>
    <xf numFmtId="164" fontId="1" fillId="0" borderId="0" xfId="0" applyNumberFormat="1" applyFont="1" applyAlignment="1"/>
    <xf numFmtId="0" fontId="2" fillId="0" borderId="0" xfId="0" applyFont="1" applyAlignment="1"/>
    <xf numFmtId="0" fontId="1" fillId="0" borderId="0" xfId="0" applyFont="1" applyAlignment="1">
      <alignment horizontal="center" wrapText="1"/>
    </xf>
    <xf numFmtId="0" fontId="7" fillId="0" borderId="0" xfId="0" applyFont="1" applyAlignment="1">
      <alignment horizontal="center" wrapText="1"/>
    </xf>
    <xf numFmtId="0" fontId="3" fillId="0" borderId="0" xfId="0" applyFont="1" applyAlignment="1">
      <alignment horizontal="center" wrapText="1"/>
    </xf>
    <xf numFmtId="0" fontId="7" fillId="0" borderId="0" xfId="0" applyFont="1" applyAlignment="1">
      <alignment horizontal="center" wrapText="1"/>
    </xf>
    <xf numFmtId="0" fontId="2" fillId="0" borderId="0" xfId="0" applyFont="1" applyAlignment="1">
      <alignment horizontal="center" wrapText="1"/>
    </xf>
    <xf numFmtId="4" fontId="7" fillId="2" borderId="0" xfId="0" applyNumberFormat="1" applyFont="1" applyFill="1" applyAlignment="1"/>
    <xf numFmtId="4" fontId="3" fillId="2" borderId="0" xfId="0" applyNumberFormat="1" applyFont="1" applyFill="1" applyAlignment="1"/>
    <xf numFmtId="164" fontId="3" fillId="2" borderId="0" xfId="0" applyNumberFormat="1" applyFont="1" applyFill="1" applyAlignment="1"/>
    <xf numFmtId="0" fontId="3" fillId="2" borderId="0" xfId="0" applyFont="1" applyFill="1"/>
    <xf numFmtId="0" fontId="1" fillId="2" borderId="0" xfId="0" applyFont="1" applyFill="1"/>
    <xf numFmtId="10" fontId="3" fillId="2" borderId="0" xfId="0" applyNumberFormat="1" applyFont="1" applyFill="1" applyAlignment="1"/>
    <xf numFmtId="165" fontId="1" fillId="4" borderId="1" xfId="0" applyNumberFormat="1" applyFont="1" applyFill="1" applyBorder="1" applyAlignment="1"/>
    <xf numFmtId="164" fontId="3" fillId="4" borderId="1" xfId="0" applyNumberFormat="1" applyFont="1" applyFill="1" applyBorder="1" applyAlignment="1"/>
    <xf numFmtId="164" fontId="1" fillId="3" borderId="1" xfId="0" applyNumberFormat="1" applyFont="1" applyFill="1" applyBorder="1" applyAlignment="1"/>
    <xf numFmtId="0" fontId="1" fillId="3" borderId="0" xfId="0" applyFont="1" applyFill="1" applyAlignment="1"/>
    <xf numFmtId="4" fontId="1" fillId="3" borderId="0" xfId="0" applyNumberFormat="1" applyFont="1" applyFill="1" applyAlignment="1"/>
    <xf numFmtId="165" fontId="1" fillId="3" borderId="1" xfId="0" applyNumberFormat="1" applyFont="1" applyFill="1" applyBorder="1" applyAlignment="1"/>
    <xf numFmtId="0" fontId="1" fillId="3" borderId="0" xfId="0" applyFont="1" applyFill="1"/>
    <xf numFmtId="4" fontId="1" fillId="2" borderId="0" xfId="0" applyNumberFormat="1" applyFont="1" applyFill="1" applyAlignment="1"/>
    <xf numFmtId="164" fontId="1" fillId="4" borderId="1" xfId="0" applyNumberFormat="1" applyFont="1" applyFill="1" applyBorder="1" applyAlignment="1"/>
    <xf numFmtId="164" fontId="3" fillId="3" borderId="1" xfId="0" applyNumberFormat="1" applyFont="1" applyFill="1" applyBorder="1" applyAlignment="1"/>
    <xf numFmtId="10" fontId="3" fillId="3" borderId="1" xfId="0" applyNumberFormat="1" applyFont="1" applyFill="1" applyBorder="1" applyAlignment="1"/>
    <xf numFmtId="4" fontId="3" fillId="3" borderId="0" xfId="0" applyNumberFormat="1" applyFont="1" applyFill="1" applyAlignment="1"/>
    <xf numFmtId="4" fontId="3" fillId="3" borderId="1" xfId="0" applyNumberFormat="1" applyFont="1" applyFill="1" applyBorder="1" applyAlignment="1"/>
    <xf numFmtId="0" fontId="8" fillId="0" borderId="0" xfId="0" applyFont="1" applyAlignment="1"/>
    <xf numFmtId="0" fontId="2" fillId="0" borderId="0" xfId="0" applyFont="1"/>
    <xf numFmtId="0" fontId="13" fillId="0" borderId="0" xfId="0" applyFont="1" applyAlignment="1">
      <alignment horizontal="left"/>
    </xf>
    <xf numFmtId="0" fontId="10" fillId="3" borderId="0" xfId="0" applyFont="1" applyFill="1" applyAlignment="1"/>
    <xf numFmtId="0" fontId="1" fillId="6" borderId="0" xfId="0" applyFont="1" applyFill="1" applyAlignment="1"/>
    <xf numFmtId="0" fontId="0" fillId="6" borderId="0" xfId="0" applyFont="1" applyFill="1" applyAlignment="1"/>
    <xf numFmtId="0" fontId="1" fillId="6" borderId="0" xfId="0" applyFont="1" applyFill="1" applyAlignment="1">
      <alignment horizontal="left"/>
    </xf>
    <xf numFmtId="0" fontId="2" fillId="6" borderId="0" xfId="0" applyFont="1" applyFill="1" applyAlignment="1">
      <alignment horizontal="center" wrapText="1"/>
    </xf>
    <xf numFmtId="0" fontId="2" fillId="6" borderId="1" xfId="0" applyFont="1" applyFill="1" applyBorder="1" applyAlignment="1">
      <alignment horizontal="left" wrapText="1"/>
    </xf>
    <xf numFmtId="0" fontId="11" fillId="8" borderId="1" xfId="0" applyFont="1" applyFill="1" applyBorder="1" applyAlignment="1">
      <alignment horizontal="center" vertical="top" wrapText="1"/>
    </xf>
    <xf numFmtId="0" fontId="2" fillId="8" borderId="1" xfId="0" applyFont="1" applyFill="1" applyBorder="1" applyAlignment="1">
      <alignment horizontal="center" vertical="top" wrapText="1"/>
    </xf>
    <xf numFmtId="9" fontId="11" fillId="8" borderId="1" xfId="0" applyNumberFormat="1" applyFont="1" applyFill="1" applyBorder="1" applyAlignment="1"/>
    <xf numFmtId="9" fontId="7" fillId="8" borderId="1" xfId="0" applyNumberFormat="1" applyFont="1" applyFill="1" applyBorder="1" applyAlignment="1"/>
    <xf numFmtId="0" fontId="7" fillId="6" borderId="6" xfId="0" applyFont="1" applyFill="1" applyBorder="1" applyAlignment="1">
      <alignment horizontal="left"/>
    </xf>
    <xf numFmtId="164" fontId="11" fillId="8" borderId="1" xfId="0" applyNumberFormat="1" applyFont="1" applyFill="1" applyBorder="1" applyAlignment="1"/>
    <xf numFmtId="164" fontId="2" fillId="8" borderId="1" xfId="0" applyNumberFormat="1" applyFont="1" applyFill="1" applyBorder="1" applyAlignment="1"/>
    <xf numFmtId="0" fontId="7" fillId="7" borderId="6" xfId="0" applyFont="1" applyFill="1" applyBorder="1" applyAlignment="1">
      <alignment horizontal="left"/>
    </xf>
    <xf numFmtId="164" fontId="11" fillId="7" borderId="1" xfId="0" applyNumberFormat="1" applyFont="1" applyFill="1" applyBorder="1" applyAlignment="1"/>
    <xf numFmtId="164" fontId="7" fillId="7" borderId="1" xfId="0" applyNumberFormat="1" applyFont="1" applyFill="1" applyBorder="1" applyAlignment="1"/>
    <xf numFmtId="0" fontId="7" fillId="7" borderId="1" xfId="0" applyFont="1" applyFill="1" applyBorder="1" applyAlignment="1">
      <alignment horizontal="center"/>
    </xf>
    <xf numFmtId="9" fontId="11" fillId="7" borderId="1" xfId="0" applyNumberFormat="1" applyFont="1" applyFill="1" applyBorder="1" applyAlignment="1"/>
    <xf numFmtId="164" fontId="7" fillId="8" borderId="1" xfId="0" applyNumberFormat="1" applyFont="1" applyFill="1" applyBorder="1" applyAlignment="1"/>
    <xf numFmtId="0" fontId="2" fillId="7" borderId="6" xfId="0" applyFont="1" applyFill="1" applyBorder="1" applyAlignment="1">
      <alignment horizontal="left"/>
    </xf>
    <xf numFmtId="0" fontId="2" fillId="6" borderId="0" xfId="0" applyFont="1" applyFill="1" applyAlignment="1">
      <alignment horizontal="center"/>
    </xf>
    <xf numFmtId="164" fontId="11" fillId="7" borderId="0" xfId="0" applyNumberFormat="1" applyFont="1" applyFill="1" applyBorder="1" applyAlignment="1"/>
    <xf numFmtId="164" fontId="7" fillId="7" borderId="0" xfId="0" applyNumberFormat="1" applyFont="1" applyFill="1" applyBorder="1" applyAlignment="1"/>
    <xf numFmtId="0" fontId="2" fillId="6" borderId="0" xfId="0" applyFont="1" applyFill="1" applyBorder="1" applyAlignment="1">
      <alignment horizontal="center"/>
    </xf>
    <xf numFmtId="0" fontId="2" fillId="6" borderId="0" xfId="0" applyFont="1" applyFill="1" applyBorder="1" applyAlignment="1">
      <alignment horizontal="left"/>
    </xf>
    <xf numFmtId="0" fontId="9" fillId="8" borderId="0" xfId="1" applyFill="1" applyBorder="1" applyAlignment="1"/>
    <xf numFmtId="0" fontId="5" fillId="6" borderId="0" xfId="0" applyFont="1" applyFill="1" applyBorder="1" applyAlignment="1"/>
    <xf numFmtId="0" fontId="9" fillId="6" borderId="0" xfId="1" applyFill="1" applyBorder="1" applyAlignment="1"/>
    <xf numFmtId="0" fontId="3" fillId="6" borderId="11" xfId="0" applyFont="1" applyFill="1" applyBorder="1"/>
    <xf numFmtId="0" fontId="2" fillId="6" borderId="10" xfId="0" applyFont="1" applyFill="1" applyBorder="1" applyAlignment="1">
      <alignment horizontal="left"/>
    </xf>
    <xf numFmtId="0" fontId="7" fillId="7" borderId="10" xfId="0" applyFont="1" applyFill="1" applyBorder="1" applyAlignment="1">
      <alignment horizontal="left"/>
    </xf>
    <xf numFmtId="0" fontId="2" fillId="6" borderId="11" xfId="0" applyFont="1" applyFill="1" applyBorder="1" applyAlignment="1">
      <alignment horizontal="left"/>
    </xf>
    <xf numFmtId="9" fontId="11" fillId="8" borderId="12" xfId="0" applyNumberFormat="1" applyFont="1" applyFill="1" applyBorder="1" applyAlignment="1"/>
    <xf numFmtId="164" fontId="2" fillId="8" borderId="13" xfId="0" applyNumberFormat="1" applyFont="1" applyFill="1" applyBorder="1" applyAlignment="1"/>
    <xf numFmtId="164" fontId="11" fillId="8" borderId="14" xfId="0" applyNumberFormat="1" applyFont="1" applyFill="1" applyBorder="1" applyAlignment="1"/>
    <xf numFmtId="165" fontId="1" fillId="7" borderId="1" xfId="0" applyNumberFormat="1" applyFont="1" applyFill="1" applyBorder="1" applyAlignment="1"/>
    <xf numFmtId="164" fontId="1" fillId="7" borderId="1" xfId="0" applyNumberFormat="1" applyFont="1" applyFill="1" applyBorder="1" applyAlignment="1"/>
    <xf numFmtId="4" fontId="3" fillId="8" borderId="1" xfId="0" applyNumberFormat="1" applyFont="1" applyFill="1" applyBorder="1" applyAlignment="1">
      <alignment horizontal="center"/>
    </xf>
    <xf numFmtId="164" fontId="1" fillId="8" borderId="1" xfId="0" applyNumberFormat="1" applyFont="1" applyFill="1" applyBorder="1" applyAlignment="1"/>
    <xf numFmtId="164" fontId="3" fillId="8" borderId="1" xfId="0" applyNumberFormat="1" applyFont="1" applyFill="1" applyBorder="1" applyAlignment="1"/>
    <xf numFmtId="0" fontId="0" fillId="6" borderId="15" xfId="0" applyFont="1" applyFill="1" applyBorder="1" applyAlignment="1"/>
    <xf numFmtId="164" fontId="12" fillId="2" borderId="0" xfId="0" applyNumberFormat="1" applyFont="1" applyFill="1" applyAlignment="1"/>
    <xf numFmtId="0" fontId="12" fillId="6" borderId="6" xfId="0" applyFont="1" applyFill="1" applyBorder="1" applyAlignment="1">
      <alignment horizontal="left"/>
    </xf>
    <xf numFmtId="0" fontId="13" fillId="0" borderId="0" xfId="0" applyFont="1" applyAlignment="1"/>
    <xf numFmtId="0" fontId="19" fillId="0" borderId="0" xfId="0" applyFont="1" applyAlignment="1"/>
    <xf numFmtId="0" fontId="20" fillId="0" borderId="0" xfId="0" applyFont="1" applyAlignment="1"/>
    <xf numFmtId="0" fontId="17" fillId="6" borderId="6" xfId="0" applyFont="1" applyFill="1" applyBorder="1" applyAlignment="1">
      <alignment horizontal="left"/>
    </xf>
    <xf numFmtId="0" fontId="2" fillId="6" borderId="2" xfId="0" applyFont="1" applyFill="1" applyBorder="1" applyAlignment="1">
      <alignment horizontal="center" vertical="center"/>
    </xf>
    <xf numFmtId="0" fontId="2" fillId="6" borderId="9" xfId="0" applyFont="1" applyFill="1" applyBorder="1" applyAlignment="1">
      <alignment horizontal="center" vertical="center"/>
    </xf>
    <xf numFmtId="0" fontId="2" fillId="6" borderId="8" xfId="0" applyFont="1" applyFill="1" applyBorder="1" applyAlignment="1">
      <alignment horizontal="left"/>
    </xf>
    <xf numFmtId="0" fontId="2" fillId="7" borderId="8" xfId="0" applyFont="1" applyFill="1" applyBorder="1" applyAlignment="1">
      <alignment horizontal="left" wrapText="1"/>
    </xf>
    <xf numFmtId="0" fontId="7" fillId="7" borderId="8" xfId="0" applyFont="1" applyFill="1" applyBorder="1" applyAlignment="1">
      <alignment horizontal="left"/>
    </xf>
    <xf numFmtId="0" fontId="2" fillId="6" borderId="16" xfId="0" applyFont="1" applyFill="1" applyBorder="1" applyAlignment="1">
      <alignment horizontal="left" vertical="top" wrapText="1"/>
    </xf>
    <xf numFmtId="0" fontId="2" fillId="6" borderId="8" xfId="0" applyFont="1" applyFill="1" applyBorder="1" applyAlignment="1">
      <alignment horizontal="left" wrapText="1"/>
    </xf>
    <xf numFmtId="0" fontId="10" fillId="6" borderId="0" xfId="0" applyFont="1" applyFill="1" applyAlignment="1">
      <alignment horizontal="left"/>
    </xf>
    <xf numFmtId="0" fontId="17" fillId="6" borderId="6" xfId="0" applyFont="1" applyFill="1" applyBorder="1" applyAlignment="1">
      <alignment horizontal="left" wrapText="1"/>
    </xf>
    <xf numFmtId="0" fontId="21" fillId="0" borderId="0" xfId="0" applyFont="1" applyAlignment="1">
      <alignment horizontal="left"/>
    </xf>
    <xf numFmtId="9" fontId="12" fillId="2" borderId="0" xfId="0" applyNumberFormat="1" applyFont="1" applyFill="1" applyAlignment="1"/>
    <xf numFmtId="0" fontId="22" fillId="0" borderId="0" xfId="0" applyFont="1" applyAlignment="1">
      <alignment horizontal="center" wrapText="1"/>
    </xf>
    <xf numFmtId="10" fontId="1" fillId="9" borderId="1" xfId="0" applyNumberFormat="1" applyFont="1" applyFill="1" applyBorder="1" applyAlignment="1"/>
    <xf numFmtId="10" fontId="10" fillId="10" borderId="1" xfId="0" applyNumberFormat="1" applyFont="1" applyFill="1" applyBorder="1" applyAlignment="1"/>
    <xf numFmtId="10" fontId="1" fillId="10" borderId="1" xfId="0" applyNumberFormat="1" applyFont="1" applyFill="1" applyBorder="1" applyAlignment="1"/>
    <xf numFmtId="164" fontId="1" fillId="10" borderId="1" xfId="0" applyNumberFormat="1" applyFont="1" applyFill="1" applyBorder="1" applyAlignment="1"/>
    <xf numFmtId="164" fontId="3" fillId="9" borderId="1" xfId="0" applyNumberFormat="1" applyFont="1" applyFill="1" applyBorder="1" applyAlignment="1"/>
    <xf numFmtId="164" fontId="3" fillId="6" borderId="1" xfId="0" applyNumberFormat="1" applyFont="1" applyFill="1" applyBorder="1" applyAlignment="1"/>
    <xf numFmtId="0" fontId="2" fillId="6" borderId="2" xfId="0" applyFont="1" applyFill="1" applyBorder="1" applyAlignment="1">
      <alignment horizontal="center" vertical="center"/>
    </xf>
    <xf numFmtId="0" fontId="2" fillId="6" borderId="9" xfId="0" applyFont="1" applyFill="1" applyBorder="1" applyAlignment="1">
      <alignment horizontal="center" vertical="center"/>
    </xf>
    <xf numFmtId="0" fontId="0" fillId="0" borderId="0" xfId="0" applyFont="1" applyAlignment="1"/>
    <xf numFmtId="0" fontId="14" fillId="0" borderId="0" xfId="0" applyFont="1" applyAlignment="1"/>
    <xf numFmtId="0" fontId="2" fillId="6" borderId="0" xfId="0" applyFont="1" applyFill="1" applyAlignment="1">
      <alignment horizontal="left"/>
    </xf>
    <xf numFmtId="0" fontId="7" fillId="6" borderId="6" xfId="0" applyFont="1" applyFill="1" applyBorder="1" applyAlignment="1">
      <alignment horizontal="left" wrapText="1"/>
    </xf>
    <xf numFmtId="0" fontId="20" fillId="3" borderId="20" xfId="0" applyFont="1" applyFill="1" applyBorder="1" applyAlignment="1">
      <alignment horizontal="left" vertical="top" wrapText="1"/>
    </xf>
    <xf numFmtId="0" fontId="20" fillId="3" borderId="21" xfId="0" applyFont="1" applyFill="1" applyBorder="1" applyAlignment="1">
      <alignment horizontal="left" vertical="top" wrapText="1"/>
    </xf>
    <xf numFmtId="0" fontId="20" fillId="3" borderId="22" xfId="0" applyFont="1" applyFill="1" applyBorder="1" applyAlignment="1">
      <alignment horizontal="left" vertical="top" wrapText="1"/>
    </xf>
    <xf numFmtId="0" fontId="20" fillId="3" borderId="23" xfId="0" applyFont="1" applyFill="1" applyBorder="1" applyAlignment="1">
      <alignment horizontal="left" vertical="top" wrapText="1"/>
    </xf>
    <xf numFmtId="0" fontId="20" fillId="3" borderId="0" xfId="0" applyFont="1" applyFill="1" applyBorder="1" applyAlignment="1">
      <alignment horizontal="left" vertical="top" wrapText="1"/>
    </xf>
    <xf numFmtId="0" fontId="20" fillId="3" borderId="24" xfId="0" applyFont="1" applyFill="1" applyBorder="1" applyAlignment="1">
      <alignment horizontal="left" vertical="top" wrapText="1"/>
    </xf>
    <xf numFmtId="0" fontId="20" fillId="3" borderId="25" xfId="0" applyFont="1" applyFill="1" applyBorder="1" applyAlignment="1">
      <alignment horizontal="left" vertical="top" wrapText="1"/>
    </xf>
    <xf numFmtId="0" fontId="20" fillId="3" borderId="26" xfId="0" applyFont="1" applyFill="1" applyBorder="1" applyAlignment="1">
      <alignment horizontal="left" vertical="top" wrapText="1"/>
    </xf>
    <xf numFmtId="0" fontId="20" fillId="3" borderId="27" xfId="0" applyFont="1" applyFill="1" applyBorder="1" applyAlignment="1">
      <alignment horizontal="left" vertical="top" wrapText="1"/>
    </xf>
    <xf numFmtId="0" fontId="2" fillId="6" borderId="2" xfId="0" applyFont="1" applyFill="1" applyBorder="1" applyAlignment="1">
      <alignment horizontal="center" vertical="center"/>
    </xf>
    <xf numFmtId="0" fontId="2" fillId="6" borderId="9" xfId="0" applyFont="1" applyFill="1" applyBorder="1" applyAlignment="1">
      <alignment horizontal="center" vertical="center"/>
    </xf>
    <xf numFmtId="0" fontId="2" fillId="6" borderId="6" xfId="0" applyFont="1" applyFill="1" applyBorder="1" applyAlignment="1">
      <alignment horizontal="center" vertical="center"/>
    </xf>
    <xf numFmtId="0" fontId="12" fillId="6" borderId="17" xfId="0" applyFont="1" applyFill="1" applyBorder="1" applyAlignment="1">
      <alignment horizontal="center" vertical="center" wrapText="1"/>
    </xf>
    <xf numFmtId="0" fontId="2" fillId="6" borderId="18" xfId="0" applyFont="1" applyFill="1" applyBorder="1" applyAlignment="1">
      <alignment horizontal="center" vertical="center" wrapText="1"/>
    </xf>
    <xf numFmtId="0" fontId="2" fillId="6" borderId="19" xfId="0" applyFont="1" applyFill="1" applyBorder="1" applyAlignment="1">
      <alignment horizontal="center" vertical="center" wrapText="1"/>
    </xf>
    <xf numFmtId="0" fontId="2" fillId="6" borderId="1" xfId="0" applyFont="1" applyFill="1" applyBorder="1" applyAlignment="1">
      <alignment horizontal="center"/>
    </xf>
    <xf numFmtId="0" fontId="3" fillId="6" borderId="1" xfId="0" applyFont="1" applyFill="1" applyBorder="1"/>
    <xf numFmtId="0" fontId="1" fillId="5" borderId="0" xfId="0" applyFont="1" applyFill="1" applyAlignment="1">
      <alignment horizontal="center"/>
    </xf>
    <xf numFmtId="0" fontId="2" fillId="6" borderId="17" xfId="0" applyFont="1" applyFill="1" applyBorder="1" applyAlignment="1">
      <alignment horizontal="center" vertical="center"/>
    </xf>
    <xf numFmtId="0" fontId="2" fillId="6" borderId="18" xfId="0" applyFont="1" applyFill="1" applyBorder="1" applyAlignment="1">
      <alignment horizontal="center" vertical="center"/>
    </xf>
    <xf numFmtId="0" fontId="2" fillId="6" borderId="19" xfId="0" applyFont="1" applyFill="1" applyBorder="1" applyAlignment="1">
      <alignment horizontal="center" vertical="center"/>
    </xf>
    <xf numFmtId="0" fontId="1" fillId="0" borderId="0" xfId="0" applyFont="1" applyAlignment="1">
      <alignment horizontal="right"/>
    </xf>
    <xf numFmtId="0" fontId="0" fillId="0" borderId="0" xfId="0" applyFont="1" applyAlignment="1"/>
    <xf numFmtId="0" fontId="2" fillId="0" borderId="1" xfId="0" applyFont="1" applyBorder="1" applyAlignment="1">
      <alignment horizontal="center"/>
    </xf>
    <xf numFmtId="0" fontId="3" fillId="0" borderId="1" xfId="0" applyFont="1" applyBorder="1"/>
    <xf numFmtId="0" fontId="2" fillId="0" borderId="2" xfId="0" applyFont="1" applyBorder="1" applyAlignment="1">
      <alignment horizontal="center" wrapText="1"/>
    </xf>
    <xf numFmtId="0" fontId="3" fillId="0" borderId="6" xfId="0" applyFont="1" applyBorder="1"/>
    <xf numFmtId="0" fontId="2" fillId="0" borderId="3" xfId="0" applyFont="1" applyBorder="1" applyAlignment="1">
      <alignment horizontal="center"/>
    </xf>
    <xf numFmtId="0" fontId="3" fillId="0" borderId="4" xfId="0" applyFont="1" applyBorder="1"/>
    <xf numFmtId="0" fontId="3" fillId="0" borderId="5" xfId="0" applyFont="1" applyBorder="1"/>
    <xf numFmtId="9" fontId="1" fillId="0" borderId="0" xfId="0" applyNumberFormat="1" applyFont="1" applyAlignment="1"/>
  </cellXfs>
  <cellStyles count="2">
    <cellStyle name="Hyperlink" xfId="1" builtinId="8"/>
    <cellStyle name="Normal" xfId="0" builtinId="0"/>
  </cellStyles>
  <dxfs count="0"/>
  <tableStyles count="0" defaultTableStyle="TableStyleMedium2" defaultPivotStyle="PivotStyleLight16"/>
  <colors>
    <mruColors>
      <color rgb="FF44FE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600" b="1"/>
              <a:t>% GHG Reductions (additive)</a:t>
            </a:r>
            <a:endParaRPr lang="en-US" b="1"/>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183305466458425"/>
          <c:y val="0.11389144269664364"/>
          <c:w val="0.8667846544640162"/>
          <c:h val="0.76820940097340018"/>
        </c:manualLayout>
      </c:layout>
      <c:lineChart>
        <c:grouping val="standard"/>
        <c:varyColors val="0"/>
        <c:ser>
          <c:idx val="0"/>
          <c:order val="0"/>
          <c:tx>
            <c:strRef>
              <c:f>'Steering Infrastructure OR'!$B$5</c:f>
              <c:strCache>
                <c:ptCount val="1"/>
                <c:pt idx="0">
                  <c:v>EO 20-04</c:v>
                </c:pt>
              </c:strCache>
            </c:strRef>
          </c:tx>
          <c:spPr>
            <a:ln w="28575" cap="rnd">
              <a:noFill/>
              <a:round/>
            </a:ln>
            <a:effectLst/>
          </c:spPr>
          <c:marker>
            <c:symbol val="square"/>
            <c:size val="10"/>
            <c:spPr>
              <a:solidFill>
                <a:schemeClr val="tx1"/>
              </a:solidFill>
              <a:ln w="9525">
                <a:noFill/>
              </a:ln>
              <a:effectLst/>
            </c:spPr>
          </c:marker>
          <c:cat>
            <c:numRef>
              <c:f>'Steering Infrastructure OR'!$J$4:$P$4</c:f>
              <c:numCache>
                <c:formatCode>General</c:formatCode>
                <c:ptCount val="7"/>
                <c:pt idx="0">
                  <c:v>2020</c:v>
                </c:pt>
                <c:pt idx="1">
                  <c:v>2025</c:v>
                </c:pt>
                <c:pt idx="2">
                  <c:v>2030</c:v>
                </c:pt>
                <c:pt idx="3">
                  <c:v>2035</c:v>
                </c:pt>
                <c:pt idx="4">
                  <c:v>2040</c:v>
                </c:pt>
                <c:pt idx="5">
                  <c:v>2045</c:v>
                </c:pt>
                <c:pt idx="6">
                  <c:v>2050</c:v>
                </c:pt>
              </c:numCache>
            </c:numRef>
          </c:cat>
          <c:val>
            <c:numRef>
              <c:f>'Steering Infrastructure OR'!$J$5:$P$5</c:f>
              <c:numCache>
                <c:formatCode>0.0%</c:formatCode>
                <c:ptCount val="7"/>
                <c:pt idx="3">
                  <c:v>0.5</c:v>
                </c:pt>
                <c:pt idx="6">
                  <c:v>0.18200000000000005</c:v>
                </c:pt>
              </c:numCache>
            </c:numRef>
          </c:val>
          <c:smooth val="0"/>
          <c:extLst>
            <c:ext xmlns:c16="http://schemas.microsoft.com/office/drawing/2014/chart" uri="{C3380CC4-5D6E-409C-BE32-E72D297353CC}">
              <c16:uniqueId val="{0000001B-226B-9A40-B1E7-5942AA965DFD}"/>
            </c:ext>
          </c:extLst>
        </c:ser>
        <c:ser>
          <c:idx val="1"/>
          <c:order val="1"/>
          <c:tx>
            <c:strRef>
              <c:f>'Steering Infrastructure OR'!$B$6</c:f>
              <c:strCache>
                <c:ptCount val="1"/>
                <c:pt idx="0">
                  <c:v>IPCC 2018</c:v>
                </c:pt>
              </c:strCache>
            </c:strRef>
          </c:tx>
          <c:spPr>
            <a:ln w="28575" cap="rnd">
              <a:noFill/>
              <a:round/>
            </a:ln>
            <a:effectLst/>
          </c:spPr>
          <c:marker>
            <c:symbol val="triangle"/>
            <c:size val="10"/>
            <c:spPr>
              <a:solidFill>
                <a:schemeClr val="tx1"/>
              </a:solidFill>
              <a:ln w="9525">
                <a:noFill/>
              </a:ln>
              <a:effectLst/>
            </c:spPr>
          </c:marker>
          <c:cat>
            <c:numRef>
              <c:f>'Steering Infrastructure OR'!$J$4:$P$4</c:f>
              <c:numCache>
                <c:formatCode>General</c:formatCode>
                <c:ptCount val="7"/>
                <c:pt idx="0">
                  <c:v>2020</c:v>
                </c:pt>
                <c:pt idx="1">
                  <c:v>2025</c:v>
                </c:pt>
                <c:pt idx="2">
                  <c:v>2030</c:v>
                </c:pt>
                <c:pt idx="3">
                  <c:v>2035</c:v>
                </c:pt>
                <c:pt idx="4">
                  <c:v>2040</c:v>
                </c:pt>
                <c:pt idx="5">
                  <c:v>2045</c:v>
                </c:pt>
                <c:pt idx="6">
                  <c:v>2050</c:v>
                </c:pt>
              </c:numCache>
            </c:numRef>
          </c:cat>
          <c:val>
            <c:numRef>
              <c:f>'Steering Infrastructure OR'!$J$6:$P$6</c:f>
              <c:numCache>
                <c:formatCode>0.0%</c:formatCode>
                <c:ptCount val="7"/>
                <c:pt idx="2" formatCode="0%">
                  <c:v>0.59000000000000008</c:v>
                </c:pt>
                <c:pt idx="6">
                  <c:v>0</c:v>
                </c:pt>
              </c:numCache>
            </c:numRef>
          </c:val>
          <c:smooth val="0"/>
          <c:extLst>
            <c:ext xmlns:c16="http://schemas.microsoft.com/office/drawing/2014/chart" uri="{C3380CC4-5D6E-409C-BE32-E72D297353CC}">
              <c16:uniqueId val="{0000001C-226B-9A40-B1E7-5942AA965DFD}"/>
            </c:ext>
          </c:extLst>
        </c:ser>
        <c:ser>
          <c:idx val="4"/>
          <c:order val="2"/>
          <c:tx>
            <c:strRef>
              <c:f>'Steering Infrastructure OR'!$B$8</c:f>
              <c:strCache>
                <c:ptCount val="1"/>
                <c:pt idx="0">
                  <c:v>LDVs</c:v>
                </c:pt>
              </c:strCache>
            </c:strRef>
          </c:tx>
          <c:spPr>
            <a:ln w="28575" cap="rnd">
              <a:solidFill>
                <a:schemeClr val="accent5"/>
              </a:solidFill>
              <a:round/>
            </a:ln>
            <a:effectLst/>
          </c:spPr>
          <c:marker>
            <c:symbol val="none"/>
          </c:marker>
          <c:cat>
            <c:numRef>
              <c:f>'Steering Infrastructure OR'!$J$4:$P$4</c:f>
              <c:numCache>
                <c:formatCode>General</c:formatCode>
                <c:ptCount val="7"/>
                <c:pt idx="0">
                  <c:v>2020</c:v>
                </c:pt>
                <c:pt idx="1">
                  <c:v>2025</c:v>
                </c:pt>
                <c:pt idx="2">
                  <c:v>2030</c:v>
                </c:pt>
                <c:pt idx="3">
                  <c:v>2035</c:v>
                </c:pt>
                <c:pt idx="4">
                  <c:v>2040</c:v>
                </c:pt>
                <c:pt idx="5">
                  <c:v>2045</c:v>
                </c:pt>
                <c:pt idx="6">
                  <c:v>2050</c:v>
                </c:pt>
              </c:numCache>
            </c:numRef>
          </c:cat>
          <c:val>
            <c:numRef>
              <c:f>'Steering Infrastructure OR'!$J$11:$P$11</c:f>
              <c:numCache>
                <c:formatCode>0.0%</c:formatCode>
                <c:ptCount val="7"/>
                <c:pt idx="0">
                  <c:v>0.99733870967741933</c:v>
                </c:pt>
                <c:pt idx="1">
                  <c:v>0.98809422750424447</c:v>
                </c:pt>
                <c:pt idx="2">
                  <c:v>0.96708404074702892</c:v>
                </c:pt>
                <c:pt idx="3">
                  <c:v>0.92786502546689309</c:v>
                </c:pt>
                <c:pt idx="4">
                  <c:v>0.87463921901528019</c:v>
                </c:pt>
                <c:pt idx="5">
                  <c:v>0.81861205432937179</c:v>
                </c:pt>
                <c:pt idx="6">
                  <c:v>0.7870967741935484</c:v>
                </c:pt>
              </c:numCache>
            </c:numRef>
          </c:val>
          <c:smooth val="0"/>
          <c:extLst>
            <c:ext xmlns:c16="http://schemas.microsoft.com/office/drawing/2014/chart" uri="{C3380CC4-5D6E-409C-BE32-E72D297353CC}">
              <c16:uniqueId val="{00000004-226B-9A40-B1E7-5942AA965DFD}"/>
            </c:ext>
          </c:extLst>
        </c:ser>
        <c:ser>
          <c:idx val="6"/>
          <c:order val="3"/>
          <c:tx>
            <c:strRef>
              <c:f>'Steering Infrastructure OR'!$B$12</c:f>
              <c:strCache>
                <c:ptCount val="1"/>
                <c:pt idx="0">
                  <c:v>MDV/HDV</c:v>
                </c:pt>
              </c:strCache>
            </c:strRef>
          </c:tx>
          <c:spPr>
            <a:ln w="28575" cap="rnd">
              <a:solidFill>
                <a:schemeClr val="accent1">
                  <a:lumMod val="60000"/>
                </a:schemeClr>
              </a:solidFill>
              <a:round/>
            </a:ln>
            <a:effectLst/>
          </c:spPr>
          <c:marker>
            <c:symbol val="none"/>
          </c:marker>
          <c:cat>
            <c:numRef>
              <c:f>'Steering Infrastructure OR'!$J$4:$P$4</c:f>
              <c:numCache>
                <c:formatCode>General</c:formatCode>
                <c:ptCount val="7"/>
                <c:pt idx="0">
                  <c:v>2020</c:v>
                </c:pt>
                <c:pt idx="1">
                  <c:v>2025</c:v>
                </c:pt>
                <c:pt idx="2">
                  <c:v>2030</c:v>
                </c:pt>
                <c:pt idx="3">
                  <c:v>2035</c:v>
                </c:pt>
                <c:pt idx="4">
                  <c:v>2040</c:v>
                </c:pt>
                <c:pt idx="5">
                  <c:v>2045</c:v>
                </c:pt>
                <c:pt idx="6">
                  <c:v>2050</c:v>
                </c:pt>
              </c:numCache>
            </c:numRef>
          </c:cat>
          <c:val>
            <c:numRef>
              <c:f>'Steering Infrastructure OR'!$J$15:$P$15</c:f>
              <c:numCache>
                <c:formatCode>0.0%</c:formatCode>
                <c:ptCount val="7"/>
                <c:pt idx="0">
                  <c:v>0.99733870967741933</c:v>
                </c:pt>
                <c:pt idx="1">
                  <c:v>0.98611170062252407</c:v>
                </c:pt>
                <c:pt idx="2">
                  <c:v>0.95717140633842679</c:v>
                </c:pt>
                <c:pt idx="3">
                  <c:v>0.90209217600452751</c:v>
                </c:pt>
                <c:pt idx="4">
                  <c:v>0.82606731041312964</c:v>
                </c:pt>
                <c:pt idx="5">
                  <c:v>0.74129350594227494</c:v>
                </c:pt>
                <c:pt idx="6">
                  <c:v>0.6919354838709677</c:v>
                </c:pt>
              </c:numCache>
            </c:numRef>
          </c:val>
          <c:smooth val="0"/>
          <c:extLst>
            <c:ext xmlns:c16="http://schemas.microsoft.com/office/drawing/2014/chart" uri="{C3380CC4-5D6E-409C-BE32-E72D297353CC}">
              <c16:uniqueId val="{00000006-226B-9A40-B1E7-5942AA965DFD}"/>
            </c:ext>
          </c:extLst>
        </c:ser>
        <c:ser>
          <c:idx val="8"/>
          <c:order val="4"/>
          <c:tx>
            <c:strRef>
              <c:f>'Steering Infrastructure OR'!$B$16</c:f>
              <c:strCache>
                <c:ptCount val="1"/>
                <c:pt idx="0">
                  <c:v>Rail</c:v>
                </c:pt>
              </c:strCache>
            </c:strRef>
          </c:tx>
          <c:spPr>
            <a:ln w="28575" cap="rnd">
              <a:solidFill>
                <a:schemeClr val="accent3">
                  <a:lumMod val="60000"/>
                </a:schemeClr>
              </a:solidFill>
              <a:round/>
            </a:ln>
            <a:effectLst/>
          </c:spPr>
          <c:marker>
            <c:symbol val="none"/>
          </c:marker>
          <c:cat>
            <c:numRef>
              <c:f>'Steering Infrastructure OR'!$J$4:$P$4</c:f>
              <c:numCache>
                <c:formatCode>General</c:formatCode>
                <c:ptCount val="7"/>
                <c:pt idx="0">
                  <c:v>2020</c:v>
                </c:pt>
                <c:pt idx="1">
                  <c:v>2025</c:v>
                </c:pt>
                <c:pt idx="2">
                  <c:v>2030</c:v>
                </c:pt>
                <c:pt idx="3">
                  <c:v>2035</c:v>
                </c:pt>
                <c:pt idx="4">
                  <c:v>2040</c:v>
                </c:pt>
                <c:pt idx="5">
                  <c:v>2045</c:v>
                </c:pt>
                <c:pt idx="6">
                  <c:v>2050</c:v>
                </c:pt>
              </c:numCache>
            </c:numRef>
          </c:cat>
          <c:val>
            <c:numRef>
              <c:f>'Steering Infrastructure OR'!$J$19:$P$19</c:f>
              <c:numCache>
                <c:formatCode>0.0%</c:formatCode>
                <c:ptCount val="7"/>
                <c:pt idx="0">
                  <c:v>0.99733870967741933</c:v>
                </c:pt>
                <c:pt idx="1">
                  <c:v>0.98611170062252407</c:v>
                </c:pt>
                <c:pt idx="2">
                  <c:v>0.95702206344714846</c:v>
                </c:pt>
                <c:pt idx="3">
                  <c:v>0.9010467757655789</c:v>
                </c:pt>
                <c:pt idx="4">
                  <c:v>0.82278176680500537</c:v>
                </c:pt>
                <c:pt idx="5">
                  <c:v>0.73502110450858316</c:v>
                </c:pt>
                <c:pt idx="6">
                  <c:v>0.6826762246117084</c:v>
                </c:pt>
              </c:numCache>
            </c:numRef>
          </c:val>
          <c:smooth val="0"/>
          <c:extLst>
            <c:ext xmlns:c16="http://schemas.microsoft.com/office/drawing/2014/chart" uri="{C3380CC4-5D6E-409C-BE32-E72D297353CC}">
              <c16:uniqueId val="{00000009-226B-9A40-B1E7-5942AA965DFD}"/>
            </c:ext>
          </c:extLst>
        </c:ser>
        <c:ser>
          <c:idx val="10"/>
          <c:order val="5"/>
          <c:tx>
            <c:strRef>
              <c:f>'Steering Infrastructure OR'!$B$20</c:f>
              <c:strCache>
                <c:ptCount val="1"/>
                <c:pt idx="0">
                  <c:v>Aviation</c:v>
                </c:pt>
              </c:strCache>
            </c:strRef>
          </c:tx>
          <c:spPr>
            <a:ln w="28575" cap="rnd">
              <a:solidFill>
                <a:schemeClr val="accent5">
                  <a:lumMod val="60000"/>
                </a:schemeClr>
              </a:solidFill>
              <a:round/>
            </a:ln>
            <a:effectLst/>
          </c:spPr>
          <c:marker>
            <c:symbol val="none"/>
          </c:marker>
          <c:cat>
            <c:numRef>
              <c:f>'Steering Infrastructure OR'!$J$4:$P$4</c:f>
              <c:numCache>
                <c:formatCode>General</c:formatCode>
                <c:ptCount val="7"/>
                <c:pt idx="0">
                  <c:v>2020</c:v>
                </c:pt>
                <c:pt idx="1">
                  <c:v>2025</c:v>
                </c:pt>
                <c:pt idx="2">
                  <c:v>2030</c:v>
                </c:pt>
                <c:pt idx="3">
                  <c:v>2035</c:v>
                </c:pt>
                <c:pt idx="4">
                  <c:v>2040</c:v>
                </c:pt>
                <c:pt idx="5">
                  <c:v>2045</c:v>
                </c:pt>
                <c:pt idx="6">
                  <c:v>2050</c:v>
                </c:pt>
              </c:numCache>
            </c:numRef>
          </c:cat>
          <c:val>
            <c:numRef>
              <c:f>'Steering Infrastructure OR'!$J$23:$P$23</c:f>
              <c:numCache>
                <c:formatCode>0.0%</c:formatCode>
                <c:ptCount val="7"/>
                <c:pt idx="0">
                  <c:v>0.99733870967741933</c:v>
                </c:pt>
                <c:pt idx="1">
                  <c:v>0.9860229909451047</c:v>
                </c:pt>
                <c:pt idx="2">
                  <c:v>0.95595754731811622</c:v>
                </c:pt>
                <c:pt idx="3">
                  <c:v>0.89465967899138532</c:v>
                </c:pt>
                <c:pt idx="4">
                  <c:v>0.80308821841790856</c:v>
                </c:pt>
                <c:pt idx="5">
                  <c:v>0.69953723354084119</c:v>
                </c:pt>
                <c:pt idx="6">
                  <c:v>0.64719235364396643</c:v>
                </c:pt>
              </c:numCache>
            </c:numRef>
          </c:val>
          <c:smooth val="0"/>
          <c:extLst>
            <c:ext xmlns:c16="http://schemas.microsoft.com/office/drawing/2014/chart" uri="{C3380CC4-5D6E-409C-BE32-E72D297353CC}">
              <c16:uniqueId val="{0000000B-226B-9A40-B1E7-5942AA965DFD}"/>
            </c:ext>
          </c:extLst>
        </c:ser>
        <c:ser>
          <c:idx val="14"/>
          <c:order val="6"/>
          <c:tx>
            <c:strRef>
              <c:f>'Steering Infrastructure OR'!$B$28</c:f>
              <c:strCache>
                <c:ptCount val="1"/>
                <c:pt idx="0">
                  <c:v>Electricity</c:v>
                </c:pt>
              </c:strCache>
            </c:strRef>
          </c:tx>
          <c:spPr>
            <a:ln w="28575" cap="rnd">
              <a:solidFill>
                <a:schemeClr val="accent3">
                  <a:lumMod val="80000"/>
                  <a:lumOff val="20000"/>
                </a:schemeClr>
              </a:solidFill>
              <a:round/>
            </a:ln>
            <a:effectLst/>
          </c:spPr>
          <c:marker>
            <c:symbol val="none"/>
          </c:marker>
          <c:cat>
            <c:numRef>
              <c:f>'Steering Infrastructure OR'!$J$4:$P$4</c:f>
              <c:numCache>
                <c:formatCode>General</c:formatCode>
                <c:ptCount val="7"/>
                <c:pt idx="0">
                  <c:v>2020</c:v>
                </c:pt>
                <c:pt idx="1">
                  <c:v>2025</c:v>
                </c:pt>
                <c:pt idx="2">
                  <c:v>2030</c:v>
                </c:pt>
                <c:pt idx="3">
                  <c:v>2035</c:v>
                </c:pt>
                <c:pt idx="4">
                  <c:v>2040</c:v>
                </c:pt>
                <c:pt idx="5">
                  <c:v>2045</c:v>
                </c:pt>
                <c:pt idx="6">
                  <c:v>2050</c:v>
                </c:pt>
              </c:numCache>
            </c:numRef>
          </c:cat>
          <c:val>
            <c:numRef>
              <c:f>'Steering Infrastructure OR'!$J$31:$P$31</c:f>
              <c:numCache>
                <c:formatCode>0.0%</c:formatCode>
                <c:ptCount val="7"/>
                <c:pt idx="0">
                  <c:v>0.99733870967741933</c:v>
                </c:pt>
                <c:pt idx="1">
                  <c:v>0.96320242642897569</c:v>
                </c:pt>
                <c:pt idx="2">
                  <c:v>0.90705633764069682</c:v>
                </c:pt>
                <c:pt idx="3">
                  <c:v>0.81315766286235303</c:v>
                </c:pt>
                <c:pt idx="4">
                  <c:v>0.70528579906306987</c:v>
                </c:pt>
                <c:pt idx="5">
                  <c:v>0.58217433031503474</c:v>
                </c:pt>
                <c:pt idx="6">
                  <c:v>0.49070848267622447</c:v>
                </c:pt>
              </c:numCache>
            </c:numRef>
          </c:val>
          <c:smooth val="0"/>
          <c:extLst>
            <c:ext xmlns:c16="http://schemas.microsoft.com/office/drawing/2014/chart" uri="{C3380CC4-5D6E-409C-BE32-E72D297353CC}">
              <c16:uniqueId val="{0000000F-226B-9A40-B1E7-5942AA965DFD}"/>
            </c:ext>
          </c:extLst>
        </c:ser>
        <c:ser>
          <c:idx val="18"/>
          <c:order val="7"/>
          <c:tx>
            <c:strRef>
              <c:f>'Steering Infrastructure OR'!$B$32</c:f>
              <c:strCache>
                <c:ptCount val="1"/>
                <c:pt idx="0">
                  <c:v>Industry</c:v>
                </c:pt>
              </c:strCache>
            </c:strRef>
          </c:tx>
          <c:spPr>
            <a:ln w="28575" cap="rnd">
              <a:solidFill>
                <a:schemeClr val="accent1">
                  <a:lumMod val="80000"/>
                </a:schemeClr>
              </a:solidFill>
              <a:round/>
            </a:ln>
            <a:effectLst/>
          </c:spPr>
          <c:marker>
            <c:symbol val="none"/>
          </c:marker>
          <c:cat>
            <c:numRef>
              <c:f>'Steering Infrastructure OR'!$J$4:$P$4</c:f>
              <c:numCache>
                <c:formatCode>General</c:formatCode>
                <c:ptCount val="7"/>
                <c:pt idx="0">
                  <c:v>2020</c:v>
                </c:pt>
                <c:pt idx="1">
                  <c:v>2025</c:v>
                </c:pt>
                <c:pt idx="2">
                  <c:v>2030</c:v>
                </c:pt>
                <c:pt idx="3">
                  <c:v>2035</c:v>
                </c:pt>
                <c:pt idx="4">
                  <c:v>2040</c:v>
                </c:pt>
                <c:pt idx="5">
                  <c:v>2045</c:v>
                </c:pt>
                <c:pt idx="6">
                  <c:v>2050</c:v>
                </c:pt>
              </c:numCache>
            </c:numRef>
          </c:cat>
          <c:val>
            <c:numRef>
              <c:f>'Steering Infrastructure OR'!$J$35:$P$35</c:f>
              <c:numCache>
                <c:formatCode>0.0%</c:formatCode>
                <c:ptCount val="7"/>
                <c:pt idx="0">
                  <c:v>0.99733870967741933</c:v>
                </c:pt>
                <c:pt idx="1">
                  <c:v>0.9611325339558574</c:v>
                </c:pt>
                <c:pt idx="2">
                  <c:v>0.8967068752751054</c:v>
                </c:pt>
                <c:pt idx="3">
                  <c:v>0.78624906071181544</c:v>
                </c:pt>
                <c:pt idx="4">
                  <c:v>0.65146859476199459</c:v>
                </c:pt>
                <c:pt idx="5">
                  <c:v>0.49316895397094873</c:v>
                </c:pt>
                <c:pt idx="6">
                  <c:v>0.36651493428912768</c:v>
                </c:pt>
              </c:numCache>
            </c:numRef>
          </c:val>
          <c:smooth val="0"/>
          <c:extLst>
            <c:ext xmlns:c16="http://schemas.microsoft.com/office/drawing/2014/chart" uri="{C3380CC4-5D6E-409C-BE32-E72D297353CC}">
              <c16:uniqueId val="{00000013-226B-9A40-B1E7-5942AA965DFD}"/>
            </c:ext>
          </c:extLst>
        </c:ser>
        <c:ser>
          <c:idx val="20"/>
          <c:order val="8"/>
          <c:tx>
            <c:strRef>
              <c:f>'Steering Infrastructure OR'!$B$36</c:f>
              <c:strCache>
                <c:ptCount val="1"/>
                <c:pt idx="0">
                  <c:v>Commercial</c:v>
                </c:pt>
              </c:strCache>
            </c:strRef>
          </c:tx>
          <c:spPr>
            <a:ln w="28575" cap="rnd">
              <a:solidFill>
                <a:schemeClr val="accent3">
                  <a:lumMod val="80000"/>
                </a:schemeClr>
              </a:solidFill>
              <a:round/>
            </a:ln>
            <a:effectLst/>
          </c:spPr>
          <c:marker>
            <c:symbol val="none"/>
          </c:marker>
          <c:cat>
            <c:numRef>
              <c:f>'Steering Infrastructure OR'!$J$4:$P$4</c:f>
              <c:numCache>
                <c:formatCode>General</c:formatCode>
                <c:ptCount val="7"/>
                <c:pt idx="0">
                  <c:v>2020</c:v>
                </c:pt>
                <c:pt idx="1">
                  <c:v>2025</c:v>
                </c:pt>
                <c:pt idx="2">
                  <c:v>2030</c:v>
                </c:pt>
                <c:pt idx="3">
                  <c:v>2035</c:v>
                </c:pt>
                <c:pt idx="4">
                  <c:v>2040</c:v>
                </c:pt>
                <c:pt idx="5">
                  <c:v>2045</c:v>
                </c:pt>
                <c:pt idx="6">
                  <c:v>2050</c:v>
                </c:pt>
              </c:numCache>
            </c:numRef>
          </c:cat>
          <c:val>
            <c:numRef>
              <c:f>'Steering Infrastructure OR'!$J$39:$P$39</c:f>
              <c:numCache>
                <c:formatCode>0.0%</c:formatCode>
                <c:ptCount val="7"/>
                <c:pt idx="0">
                  <c:v>0.99733870967741933</c:v>
                </c:pt>
                <c:pt idx="1">
                  <c:v>0.96003806390977442</c:v>
                </c:pt>
                <c:pt idx="2">
                  <c:v>0.8912345250446907</c:v>
                </c:pt>
                <c:pt idx="3">
                  <c:v>0.76983201002057122</c:v>
                </c:pt>
                <c:pt idx="4">
                  <c:v>0.61754002333342317</c:v>
                </c:pt>
                <c:pt idx="5">
                  <c:v>0.43844545166680127</c:v>
                </c:pt>
                <c:pt idx="6">
                  <c:v>0.30522461170848253</c:v>
                </c:pt>
              </c:numCache>
            </c:numRef>
          </c:val>
          <c:smooth val="0"/>
          <c:extLst>
            <c:ext xmlns:c16="http://schemas.microsoft.com/office/drawing/2014/chart" uri="{C3380CC4-5D6E-409C-BE32-E72D297353CC}">
              <c16:uniqueId val="{00000015-226B-9A40-B1E7-5942AA965DFD}"/>
            </c:ext>
          </c:extLst>
        </c:ser>
        <c:ser>
          <c:idx val="22"/>
          <c:order val="9"/>
          <c:tx>
            <c:strRef>
              <c:f>'Steering Infrastructure OR'!$B$40</c:f>
              <c:strCache>
                <c:ptCount val="1"/>
                <c:pt idx="0">
                  <c:v>Residential</c:v>
                </c:pt>
              </c:strCache>
            </c:strRef>
          </c:tx>
          <c:spPr>
            <a:ln w="28575" cap="rnd">
              <a:solidFill>
                <a:schemeClr val="accent5">
                  <a:lumMod val="80000"/>
                </a:schemeClr>
              </a:solidFill>
              <a:round/>
            </a:ln>
            <a:effectLst/>
          </c:spPr>
          <c:marker>
            <c:symbol val="none"/>
          </c:marker>
          <c:cat>
            <c:numRef>
              <c:f>'Steering Infrastructure OR'!$J$4:$P$4</c:f>
              <c:numCache>
                <c:formatCode>General</c:formatCode>
                <c:ptCount val="7"/>
                <c:pt idx="0">
                  <c:v>2020</c:v>
                </c:pt>
                <c:pt idx="1">
                  <c:v>2025</c:v>
                </c:pt>
                <c:pt idx="2">
                  <c:v>2030</c:v>
                </c:pt>
                <c:pt idx="3">
                  <c:v>2035</c:v>
                </c:pt>
                <c:pt idx="4">
                  <c:v>2040</c:v>
                </c:pt>
                <c:pt idx="5">
                  <c:v>2045</c:v>
                </c:pt>
                <c:pt idx="6">
                  <c:v>2050</c:v>
                </c:pt>
              </c:numCache>
            </c:numRef>
          </c:cat>
          <c:val>
            <c:numRef>
              <c:f>'Steering Infrastructure OR'!$J$43:$P$43</c:f>
              <c:numCache>
                <c:formatCode>0.0%</c:formatCode>
                <c:ptCount val="7"/>
                <c:pt idx="0">
                  <c:v>0.99733870967741933</c:v>
                </c:pt>
                <c:pt idx="1">
                  <c:v>0.9587419809604657</c:v>
                </c:pt>
                <c:pt idx="2">
                  <c:v>0.88475411029814688</c:v>
                </c:pt>
                <c:pt idx="3">
                  <c:v>0.75039076578093988</c:v>
                </c:pt>
                <c:pt idx="4">
                  <c:v>0.57736145190485177</c:v>
                </c:pt>
                <c:pt idx="5">
                  <c:v>0.37364130420136349</c:v>
                </c:pt>
                <c:pt idx="6">
                  <c:v>0.23264396654719222</c:v>
                </c:pt>
              </c:numCache>
            </c:numRef>
          </c:val>
          <c:smooth val="0"/>
          <c:extLst>
            <c:ext xmlns:c16="http://schemas.microsoft.com/office/drawing/2014/chart" uri="{C3380CC4-5D6E-409C-BE32-E72D297353CC}">
              <c16:uniqueId val="{00000017-226B-9A40-B1E7-5942AA965DFD}"/>
            </c:ext>
          </c:extLst>
        </c:ser>
        <c:ser>
          <c:idx val="24"/>
          <c:order val="10"/>
          <c:tx>
            <c:strRef>
              <c:f>'Steering Infrastructure OR'!$B$44</c:f>
              <c:strCache>
                <c:ptCount val="1"/>
                <c:pt idx="0">
                  <c:v>Agriculture</c:v>
                </c:pt>
              </c:strCache>
            </c:strRef>
          </c:tx>
          <c:spPr>
            <a:ln w="28575" cap="rnd">
              <a:solidFill>
                <a:schemeClr val="accent1">
                  <a:lumMod val="60000"/>
                  <a:lumOff val="40000"/>
                </a:schemeClr>
              </a:solidFill>
              <a:round/>
            </a:ln>
            <a:effectLst/>
          </c:spPr>
          <c:marker>
            <c:symbol val="none"/>
          </c:marker>
          <c:cat>
            <c:numRef>
              <c:f>'Steering Infrastructure OR'!$J$4:$P$4</c:f>
              <c:numCache>
                <c:formatCode>General</c:formatCode>
                <c:ptCount val="7"/>
                <c:pt idx="0">
                  <c:v>2020</c:v>
                </c:pt>
                <c:pt idx="1">
                  <c:v>2025</c:v>
                </c:pt>
                <c:pt idx="2">
                  <c:v>2030</c:v>
                </c:pt>
                <c:pt idx="3">
                  <c:v>2035</c:v>
                </c:pt>
                <c:pt idx="4">
                  <c:v>2040</c:v>
                </c:pt>
                <c:pt idx="5">
                  <c:v>2045</c:v>
                </c:pt>
                <c:pt idx="6">
                  <c:v>2050</c:v>
                </c:pt>
              </c:numCache>
            </c:numRef>
          </c:cat>
          <c:val>
            <c:numRef>
              <c:f>'Steering Infrastructure OR'!$J$47:$P$47</c:f>
              <c:numCache>
                <c:formatCode>0.0%</c:formatCode>
                <c:ptCount val="7"/>
                <c:pt idx="0">
                  <c:v>0.99733870967741933</c:v>
                </c:pt>
                <c:pt idx="1">
                  <c:v>0.9587419809604657</c:v>
                </c:pt>
                <c:pt idx="2">
                  <c:v>0.88475411029814688</c:v>
                </c:pt>
                <c:pt idx="3">
                  <c:v>0.75039076578093988</c:v>
                </c:pt>
                <c:pt idx="4">
                  <c:v>0.57736145190485177</c:v>
                </c:pt>
                <c:pt idx="5">
                  <c:v>0.37364130420136349</c:v>
                </c:pt>
                <c:pt idx="6">
                  <c:v>0.23264396654719222</c:v>
                </c:pt>
              </c:numCache>
            </c:numRef>
          </c:val>
          <c:smooth val="0"/>
          <c:extLst>
            <c:ext xmlns:c16="http://schemas.microsoft.com/office/drawing/2014/chart" uri="{C3380CC4-5D6E-409C-BE32-E72D297353CC}">
              <c16:uniqueId val="{0000001A-226B-9A40-B1E7-5942AA965DFD}"/>
            </c:ext>
          </c:extLst>
        </c:ser>
        <c:dLbls>
          <c:showLegendKey val="0"/>
          <c:showVal val="0"/>
          <c:showCatName val="0"/>
          <c:showSerName val="0"/>
          <c:showPercent val="0"/>
          <c:showBubbleSize val="0"/>
        </c:dLbls>
        <c:marker val="1"/>
        <c:smooth val="0"/>
        <c:axId val="672192943"/>
        <c:axId val="672450207"/>
      </c:lineChart>
      <c:catAx>
        <c:axId val="672192943"/>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crossAx val="672450207"/>
        <c:crosses val="autoZero"/>
        <c:auto val="1"/>
        <c:lblAlgn val="ctr"/>
        <c:lblOffset val="100"/>
        <c:noMultiLvlLbl val="0"/>
      </c:catAx>
      <c:valAx>
        <c:axId val="672450207"/>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crossAx val="672192943"/>
        <c:crosses val="autoZero"/>
        <c:crossBetween val="between"/>
      </c:valAx>
      <c:spPr>
        <a:noFill/>
        <a:ln>
          <a:solidFill>
            <a:schemeClr val="tx1"/>
          </a:solidFill>
        </a:ln>
        <a:effectLst/>
      </c:spPr>
    </c:plotArea>
    <c:legend>
      <c:legendPos val="b"/>
      <c:layout>
        <c:manualLayout>
          <c:xMode val="edge"/>
          <c:yMode val="edge"/>
          <c:x val="0.14880613908421661"/>
          <c:y val="0.32247394905873999"/>
          <c:w val="0.19578216078956512"/>
          <c:h val="0.53329262019758328"/>
        </c:manualLayout>
      </c:layout>
      <c:overlay val="0"/>
      <c:spPr>
        <a:noFill/>
        <a:ln>
          <a:solidFill>
            <a:schemeClr val="tx1"/>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600" b="1"/>
              <a:t>% GHG Reductions (additive)</a:t>
            </a:r>
            <a:endParaRPr lang="en-US"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183305466458425"/>
          <c:y val="0.11389144269664364"/>
          <c:w val="0.8667846544640162"/>
          <c:h val="0.76820940097340018"/>
        </c:manualLayout>
      </c:layout>
      <c:lineChart>
        <c:grouping val="standard"/>
        <c:varyColors val="0"/>
        <c:ser>
          <c:idx val="0"/>
          <c:order val="0"/>
          <c:tx>
            <c:strRef>
              <c:f>'Steering Infrastructure WA'!$B$5</c:f>
              <c:strCache>
                <c:ptCount val="1"/>
                <c:pt idx="0">
                  <c:v>WA goal</c:v>
                </c:pt>
              </c:strCache>
            </c:strRef>
          </c:tx>
          <c:spPr>
            <a:ln w="28575" cap="rnd">
              <a:noFill/>
              <a:round/>
            </a:ln>
            <a:effectLst/>
          </c:spPr>
          <c:marker>
            <c:symbol val="square"/>
            <c:size val="10"/>
            <c:spPr>
              <a:solidFill>
                <a:schemeClr val="tx1"/>
              </a:solidFill>
              <a:ln w="9525">
                <a:noFill/>
              </a:ln>
              <a:effectLst/>
            </c:spPr>
          </c:marker>
          <c:cat>
            <c:numRef>
              <c:f>'Steering Infrastructure WA'!$J$4:$P$4</c:f>
              <c:numCache>
                <c:formatCode>General</c:formatCode>
                <c:ptCount val="7"/>
                <c:pt idx="0">
                  <c:v>2020</c:v>
                </c:pt>
                <c:pt idx="1">
                  <c:v>2025</c:v>
                </c:pt>
                <c:pt idx="2">
                  <c:v>2030</c:v>
                </c:pt>
                <c:pt idx="3">
                  <c:v>2035</c:v>
                </c:pt>
                <c:pt idx="4">
                  <c:v>2040</c:v>
                </c:pt>
                <c:pt idx="5">
                  <c:v>2045</c:v>
                </c:pt>
                <c:pt idx="6">
                  <c:v>2050</c:v>
                </c:pt>
              </c:numCache>
            </c:numRef>
          </c:cat>
          <c:val>
            <c:numRef>
              <c:f>'Steering Infrastructure WA'!$J$5:$P$5</c:f>
              <c:numCache>
                <c:formatCode>0.0%</c:formatCode>
                <c:ptCount val="7"/>
                <c:pt idx="3">
                  <c:v>0.68</c:v>
                </c:pt>
              </c:numCache>
            </c:numRef>
          </c:val>
          <c:smooth val="0"/>
          <c:extLst>
            <c:ext xmlns:c16="http://schemas.microsoft.com/office/drawing/2014/chart" uri="{C3380CC4-5D6E-409C-BE32-E72D297353CC}">
              <c16:uniqueId val="{00000000-4030-4C4F-A79F-4F5D6CD7DE93}"/>
            </c:ext>
          </c:extLst>
        </c:ser>
        <c:ser>
          <c:idx val="1"/>
          <c:order val="1"/>
          <c:tx>
            <c:strRef>
              <c:f>'Steering Infrastructure WA'!$B$6</c:f>
              <c:strCache>
                <c:ptCount val="1"/>
                <c:pt idx="0">
                  <c:v>IPCC 2018</c:v>
                </c:pt>
              </c:strCache>
            </c:strRef>
          </c:tx>
          <c:spPr>
            <a:ln w="28575" cap="rnd">
              <a:noFill/>
              <a:round/>
            </a:ln>
            <a:effectLst/>
          </c:spPr>
          <c:marker>
            <c:symbol val="triangle"/>
            <c:size val="10"/>
            <c:spPr>
              <a:solidFill>
                <a:schemeClr val="tx1"/>
              </a:solidFill>
              <a:ln w="9525">
                <a:noFill/>
              </a:ln>
              <a:effectLst/>
            </c:spPr>
          </c:marker>
          <c:cat>
            <c:numRef>
              <c:f>'Steering Infrastructure WA'!$J$4:$P$4</c:f>
              <c:numCache>
                <c:formatCode>General</c:formatCode>
                <c:ptCount val="7"/>
                <c:pt idx="0">
                  <c:v>2020</c:v>
                </c:pt>
                <c:pt idx="1">
                  <c:v>2025</c:v>
                </c:pt>
                <c:pt idx="2">
                  <c:v>2030</c:v>
                </c:pt>
                <c:pt idx="3">
                  <c:v>2035</c:v>
                </c:pt>
                <c:pt idx="4">
                  <c:v>2040</c:v>
                </c:pt>
                <c:pt idx="5">
                  <c:v>2045</c:v>
                </c:pt>
                <c:pt idx="6">
                  <c:v>2050</c:v>
                </c:pt>
              </c:numCache>
            </c:numRef>
          </c:cat>
          <c:val>
            <c:numRef>
              <c:f>'Steering Infrastructure WA'!$J$6:$P$6</c:f>
              <c:numCache>
                <c:formatCode>0.0%</c:formatCode>
                <c:ptCount val="7"/>
                <c:pt idx="2" formatCode="0%">
                  <c:v>0.53600000000000003</c:v>
                </c:pt>
                <c:pt idx="6">
                  <c:v>0</c:v>
                </c:pt>
              </c:numCache>
            </c:numRef>
          </c:val>
          <c:smooth val="0"/>
          <c:extLst>
            <c:ext xmlns:c16="http://schemas.microsoft.com/office/drawing/2014/chart" uri="{C3380CC4-5D6E-409C-BE32-E72D297353CC}">
              <c16:uniqueId val="{00000001-4030-4C4F-A79F-4F5D6CD7DE93}"/>
            </c:ext>
          </c:extLst>
        </c:ser>
        <c:ser>
          <c:idx val="4"/>
          <c:order val="2"/>
          <c:tx>
            <c:strRef>
              <c:f>'Steering Infrastructure WA'!$B$8</c:f>
              <c:strCache>
                <c:ptCount val="1"/>
                <c:pt idx="0">
                  <c:v>LDVs</c:v>
                </c:pt>
              </c:strCache>
            </c:strRef>
          </c:tx>
          <c:spPr>
            <a:ln w="28575" cap="rnd">
              <a:solidFill>
                <a:schemeClr val="accent5"/>
              </a:solidFill>
              <a:round/>
            </a:ln>
            <a:effectLst/>
          </c:spPr>
          <c:marker>
            <c:symbol val="none"/>
          </c:marker>
          <c:cat>
            <c:numRef>
              <c:f>'Steering Infrastructure WA'!$J$4:$P$4</c:f>
              <c:numCache>
                <c:formatCode>General</c:formatCode>
                <c:ptCount val="7"/>
                <c:pt idx="0">
                  <c:v>2020</c:v>
                </c:pt>
                <c:pt idx="1">
                  <c:v>2025</c:v>
                </c:pt>
                <c:pt idx="2">
                  <c:v>2030</c:v>
                </c:pt>
                <c:pt idx="3">
                  <c:v>2035</c:v>
                </c:pt>
                <c:pt idx="4">
                  <c:v>2040</c:v>
                </c:pt>
                <c:pt idx="5">
                  <c:v>2045</c:v>
                </c:pt>
                <c:pt idx="6">
                  <c:v>2050</c:v>
                </c:pt>
              </c:numCache>
            </c:numRef>
          </c:cat>
          <c:val>
            <c:numRef>
              <c:f>'Steering Infrastructure WA'!$J$11:$P$11</c:f>
              <c:numCache>
                <c:formatCode>0.0%</c:formatCode>
                <c:ptCount val="7"/>
                <c:pt idx="0">
                  <c:v>0.9972510266940452</c:v>
                </c:pt>
                <c:pt idx="1">
                  <c:v>0.98410376305686997</c:v>
                </c:pt>
                <c:pt idx="2">
                  <c:v>0.95422361842692616</c:v>
                </c:pt>
                <c:pt idx="3">
                  <c:v>0.89844734845103114</c:v>
                </c:pt>
                <c:pt idx="4">
                  <c:v>0.82275098205517361</c:v>
                </c:pt>
                <c:pt idx="5">
                  <c:v>0.78008213552361394</c:v>
                </c:pt>
                <c:pt idx="6">
                  <c:v>0.78008213552361394</c:v>
                </c:pt>
              </c:numCache>
            </c:numRef>
          </c:val>
          <c:smooth val="0"/>
          <c:extLst>
            <c:ext xmlns:c16="http://schemas.microsoft.com/office/drawing/2014/chart" uri="{C3380CC4-5D6E-409C-BE32-E72D297353CC}">
              <c16:uniqueId val="{00000002-4030-4C4F-A79F-4F5D6CD7DE93}"/>
            </c:ext>
          </c:extLst>
        </c:ser>
        <c:ser>
          <c:idx val="6"/>
          <c:order val="3"/>
          <c:tx>
            <c:strRef>
              <c:f>'Steering Infrastructure WA'!$B$12</c:f>
              <c:strCache>
                <c:ptCount val="1"/>
                <c:pt idx="0">
                  <c:v>MDV/HDV</c:v>
                </c:pt>
              </c:strCache>
            </c:strRef>
          </c:tx>
          <c:spPr>
            <a:ln w="28575" cap="rnd">
              <a:solidFill>
                <a:schemeClr val="accent1">
                  <a:lumMod val="60000"/>
                </a:schemeClr>
              </a:solidFill>
              <a:round/>
            </a:ln>
            <a:effectLst/>
          </c:spPr>
          <c:marker>
            <c:symbol val="none"/>
          </c:marker>
          <c:cat>
            <c:numRef>
              <c:f>'Steering Infrastructure WA'!$J$4:$P$4</c:f>
              <c:numCache>
                <c:formatCode>General</c:formatCode>
                <c:ptCount val="7"/>
                <c:pt idx="0">
                  <c:v>2020</c:v>
                </c:pt>
                <c:pt idx="1">
                  <c:v>2025</c:v>
                </c:pt>
                <c:pt idx="2">
                  <c:v>2030</c:v>
                </c:pt>
                <c:pt idx="3">
                  <c:v>2035</c:v>
                </c:pt>
                <c:pt idx="4">
                  <c:v>2040</c:v>
                </c:pt>
                <c:pt idx="5">
                  <c:v>2045</c:v>
                </c:pt>
                <c:pt idx="6">
                  <c:v>2050</c:v>
                </c:pt>
              </c:numCache>
            </c:numRef>
          </c:cat>
          <c:val>
            <c:numRef>
              <c:f>'Steering Infrastructure WA'!$J$15:$P$15</c:f>
              <c:numCache>
                <c:formatCode>0.0%</c:formatCode>
                <c:ptCount val="7"/>
                <c:pt idx="0">
                  <c:v>0.9972510266940452</c:v>
                </c:pt>
                <c:pt idx="1">
                  <c:v>0.98236052212600067</c:v>
                </c:pt>
                <c:pt idx="2">
                  <c:v>0.94550741377257985</c:v>
                </c:pt>
                <c:pt idx="3">
                  <c:v>0.87578521634973061</c:v>
                </c:pt>
                <c:pt idx="4">
                  <c:v>0.78004157924887652</c:v>
                </c:pt>
                <c:pt idx="5">
                  <c:v>0.71209573921971248</c:v>
                </c:pt>
                <c:pt idx="6">
                  <c:v>0.69640657084188906</c:v>
                </c:pt>
              </c:numCache>
            </c:numRef>
          </c:val>
          <c:smooth val="0"/>
          <c:extLst>
            <c:ext xmlns:c16="http://schemas.microsoft.com/office/drawing/2014/chart" uri="{C3380CC4-5D6E-409C-BE32-E72D297353CC}">
              <c16:uniqueId val="{00000003-4030-4C4F-A79F-4F5D6CD7DE93}"/>
            </c:ext>
          </c:extLst>
        </c:ser>
        <c:ser>
          <c:idx val="8"/>
          <c:order val="4"/>
          <c:tx>
            <c:strRef>
              <c:f>'Steering Infrastructure WA'!$B$16</c:f>
              <c:strCache>
                <c:ptCount val="1"/>
                <c:pt idx="0">
                  <c:v>Rail</c:v>
                </c:pt>
              </c:strCache>
            </c:strRef>
          </c:tx>
          <c:spPr>
            <a:ln w="28575" cap="rnd">
              <a:solidFill>
                <a:schemeClr val="accent3">
                  <a:lumMod val="60000"/>
                </a:schemeClr>
              </a:solidFill>
              <a:round/>
            </a:ln>
            <a:effectLst/>
          </c:spPr>
          <c:marker>
            <c:symbol val="none"/>
          </c:marker>
          <c:cat>
            <c:numRef>
              <c:f>'Steering Infrastructure WA'!$J$4:$P$4</c:f>
              <c:numCache>
                <c:formatCode>General</c:formatCode>
                <c:ptCount val="7"/>
                <c:pt idx="0">
                  <c:v>2020</c:v>
                </c:pt>
                <c:pt idx="1">
                  <c:v>2025</c:v>
                </c:pt>
                <c:pt idx="2">
                  <c:v>2030</c:v>
                </c:pt>
                <c:pt idx="3">
                  <c:v>2035</c:v>
                </c:pt>
                <c:pt idx="4">
                  <c:v>2040</c:v>
                </c:pt>
                <c:pt idx="5">
                  <c:v>2045</c:v>
                </c:pt>
                <c:pt idx="6">
                  <c:v>2050</c:v>
                </c:pt>
              </c:numCache>
            </c:numRef>
          </c:cat>
          <c:val>
            <c:numRef>
              <c:f>'Steering Infrastructure WA'!$J$19:$P$19</c:f>
              <c:numCache>
                <c:formatCode>0.0%</c:formatCode>
                <c:ptCount val="7"/>
                <c:pt idx="0">
                  <c:v>0.9972510266940452</c:v>
                </c:pt>
                <c:pt idx="1">
                  <c:v>0.98236052212600067</c:v>
                </c:pt>
                <c:pt idx="2">
                  <c:v>0.94543136236182623</c:v>
                </c:pt>
                <c:pt idx="3">
                  <c:v>0.87525285647445494</c:v>
                </c:pt>
                <c:pt idx="4">
                  <c:v>0.77836844821229578</c:v>
                </c:pt>
                <c:pt idx="5">
                  <c:v>0.70890157996805836</c:v>
                </c:pt>
                <c:pt idx="6">
                  <c:v>0.69169138337516156</c:v>
                </c:pt>
              </c:numCache>
            </c:numRef>
          </c:val>
          <c:smooth val="0"/>
          <c:extLst>
            <c:ext xmlns:c16="http://schemas.microsoft.com/office/drawing/2014/chart" uri="{C3380CC4-5D6E-409C-BE32-E72D297353CC}">
              <c16:uniqueId val="{00000004-4030-4C4F-A79F-4F5D6CD7DE93}"/>
            </c:ext>
          </c:extLst>
        </c:ser>
        <c:ser>
          <c:idx val="10"/>
          <c:order val="5"/>
          <c:tx>
            <c:strRef>
              <c:f>'Steering Infrastructure WA'!$B$20</c:f>
              <c:strCache>
                <c:ptCount val="1"/>
                <c:pt idx="0">
                  <c:v>Aviation</c:v>
                </c:pt>
              </c:strCache>
            </c:strRef>
          </c:tx>
          <c:spPr>
            <a:ln w="28575" cap="rnd">
              <a:solidFill>
                <a:schemeClr val="accent5">
                  <a:lumMod val="60000"/>
                </a:schemeClr>
              </a:solidFill>
              <a:round/>
            </a:ln>
            <a:effectLst/>
          </c:spPr>
          <c:marker>
            <c:symbol val="none"/>
          </c:marker>
          <c:cat>
            <c:numRef>
              <c:f>'Steering Infrastructure WA'!$J$4:$P$4</c:f>
              <c:numCache>
                <c:formatCode>General</c:formatCode>
                <c:ptCount val="7"/>
                <c:pt idx="0">
                  <c:v>2020</c:v>
                </c:pt>
                <c:pt idx="1">
                  <c:v>2025</c:v>
                </c:pt>
                <c:pt idx="2">
                  <c:v>2030</c:v>
                </c:pt>
                <c:pt idx="3">
                  <c:v>2035</c:v>
                </c:pt>
                <c:pt idx="4">
                  <c:v>2040</c:v>
                </c:pt>
                <c:pt idx="5">
                  <c:v>2045</c:v>
                </c:pt>
                <c:pt idx="6">
                  <c:v>2050</c:v>
                </c:pt>
              </c:numCache>
            </c:numRef>
          </c:cat>
          <c:val>
            <c:numRef>
              <c:f>'Steering Infrastructure WA'!$J$23:$P$23</c:f>
              <c:numCache>
                <c:formatCode>0.0%</c:formatCode>
                <c:ptCount val="7"/>
                <c:pt idx="0">
                  <c:v>0.9972510266940452</c:v>
                </c:pt>
                <c:pt idx="1">
                  <c:v>0.98216108680772551</c:v>
                </c:pt>
                <c:pt idx="2">
                  <c:v>0.94303813854252438</c:v>
                </c:pt>
                <c:pt idx="3">
                  <c:v>0.86089351355864385</c:v>
                </c:pt>
                <c:pt idx="4">
                  <c:v>0.73409380755521159</c:v>
                </c:pt>
                <c:pt idx="5">
                  <c:v>0.62912745265799674</c:v>
                </c:pt>
                <c:pt idx="6">
                  <c:v>0.61191725606509995</c:v>
                </c:pt>
              </c:numCache>
            </c:numRef>
          </c:val>
          <c:smooth val="0"/>
          <c:extLst>
            <c:ext xmlns:c16="http://schemas.microsoft.com/office/drawing/2014/chart" uri="{C3380CC4-5D6E-409C-BE32-E72D297353CC}">
              <c16:uniqueId val="{00000005-4030-4C4F-A79F-4F5D6CD7DE93}"/>
            </c:ext>
          </c:extLst>
        </c:ser>
        <c:ser>
          <c:idx val="2"/>
          <c:order val="6"/>
          <c:tx>
            <c:strRef>
              <c:f>'Steering Infrastructure WA'!$B$24</c:f>
              <c:strCache>
                <c:ptCount val="1"/>
                <c:pt idx="0">
                  <c:v>Marine</c:v>
                </c:pt>
              </c:strCache>
            </c:strRef>
          </c:tx>
          <c:spPr>
            <a:ln w="25400" cap="rnd">
              <a:solidFill>
                <a:schemeClr val="tx1"/>
              </a:solidFill>
              <a:round/>
            </a:ln>
            <a:effectLst/>
          </c:spPr>
          <c:marker>
            <c:symbol val="none"/>
          </c:marker>
          <c:cat>
            <c:numRef>
              <c:f>'Steering Infrastructure WA'!$J$4:$P$4</c:f>
              <c:numCache>
                <c:formatCode>General</c:formatCode>
                <c:ptCount val="7"/>
                <c:pt idx="0">
                  <c:v>2020</c:v>
                </c:pt>
                <c:pt idx="1">
                  <c:v>2025</c:v>
                </c:pt>
                <c:pt idx="2">
                  <c:v>2030</c:v>
                </c:pt>
                <c:pt idx="3">
                  <c:v>2035</c:v>
                </c:pt>
                <c:pt idx="4">
                  <c:v>2040</c:v>
                </c:pt>
                <c:pt idx="5">
                  <c:v>2045</c:v>
                </c:pt>
                <c:pt idx="6">
                  <c:v>2050</c:v>
                </c:pt>
              </c:numCache>
            </c:numRef>
          </c:cat>
          <c:val>
            <c:numRef>
              <c:f>'Steering Infrastructure WA'!$J$27:$P$27</c:f>
              <c:numCache>
                <c:formatCode>0.0%</c:formatCode>
                <c:ptCount val="7"/>
                <c:pt idx="0">
                  <c:v>0.9972510266940452</c:v>
                </c:pt>
                <c:pt idx="1">
                  <c:v>0.98216108680772551</c:v>
                </c:pt>
                <c:pt idx="2">
                  <c:v>0.94279891882999867</c:v>
                </c:pt>
                <c:pt idx="3">
                  <c:v>0.85921897557096416</c:v>
                </c:pt>
                <c:pt idx="4">
                  <c:v>0.7288309738796469</c:v>
                </c:pt>
                <c:pt idx="5">
                  <c:v>0.6190802247319187</c:v>
                </c:pt>
                <c:pt idx="6">
                  <c:v>0.59708563388850855</c:v>
                </c:pt>
              </c:numCache>
            </c:numRef>
          </c:val>
          <c:smooth val="0"/>
          <c:extLst>
            <c:ext xmlns:c16="http://schemas.microsoft.com/office/drawing/2014/chart" uri="{C3380CC4-5D6E-409C-BE32-E72D297353CC}">
              <c16:uniqueId val="{0000000C-4030-4C4F-A79F-4F5D6CD7DE93}"/>
            </c:ext>
          </c:extLst>
        </c:ser>
        <c:ser>
          <c:idx val="14"/>
          <c:order val="7"/>
          <c:tx>
            <c:strRef>
              <c:f>'Steering Infrastructure WA'!$B$28</c:f>
              <c:strCache>
                <c:ptCount val="1"/>
                <c:pt idx="0">
                  <c:v>Electricity</c:v>
                </c:pt>
              </c:strCache>
            </c:strRef>
          </c:tx>
          <c:spPr>
            <a:ln w="28575" cap="rnd">
              <a:solidFill>
                <a:schemeClr val="accent3">
                  <a:lumMod val="80000"/>
                  <a:lumOff val="20000"/>
                </a:schemeClr>
              </a:solidFill>
              <a:round/>
            </a:ln>
            <a:effectLst/>
          </c:spPr>
          <c:marker>
            <c:symbol val="none"/>
          </c:marker>
          <c:cat>
            <c:numRef>
              <c:f>'Steering Infrastructure WA'!$J$4:$P$4</c:f>
              <c:numCache>
                <c:formatCode>General</c:formatCode>
                <c:ptCount val="7"/>
                <c:pt idx="0">
                  <c:v>2020</c:v>
                </c:pt>
                <c:pt idx="1">
                  <c:v>2025</c:v>
                </c:pt>
                <c:pt idx="2">
                  <c:v>2030</c:v>
                </c:pt>
                <c:pt idx="3">
                  <c:v>2035</c:v>
                </c:pt>
                <c:pt idx="4">
                  <c:v>2040</c:v>
                </c:pt>
                <c:pt idx="5">
                  <c:v>2045</c:v>
                </c:pt>
                <c:pt idx="6">
                  <c:v>2050</c:v>
                </c:pt>
              </c:numCache>
            </c:numRef>
          </c:cat>
          <c:val>
            <c:numRef>
              <c:f>'Steering Infrastructure WA'!$J$31:$P$31</c:f>
              <c:numCache>
                <c:formatCode>0.0%</c:formatCode>
                <c:ptCount val="7"/>
                <c:pt idx="0">
                  <c:v>0.98437628336755645</c:v>
                </c:pt>
                <c:pt idx="1">
                  <c:v>0.9236395262327769</c:v>
                </c:pt>
                <c:pt idx="2">
                  <c:v>0.78674142396346891</c:v>
                </c:pt>
                <c:pt idx="3">
                  <c:v>0.68950644990361298</c:v>
                </c:pt>
                <c:pt idx="4">
                  <c:v>0.54546341741147442</c:v>
                </c:pt>
                <c:pt idx="5">
                  <c:v>0.42400835614875654</c:v>
                </c:pt>
                <c:pt idx="6">
                  <c:v>0.40201376530534638</c:v>
                </c:pt>
              </c:numCache>
            </c:numRef>
          </c:val>
          <c:smooth val="0"/>
          <c:extLst>
            <c:ext xmlns:c16="http://schemas.microsoft.com/office/drawing/2014/chart" uri="{C3380CC4-5D6E-409C-BE32-E72D297353CC}">
              <c16:uniqueId val="{00000006-4030-4C4F-A79F-4F5D6CD7DE93}"/>
            </c:ext>
          </c:extLst>
        </c:ser>
        <c:ser>
          <c:idx val="18"/>
          <c:order val="8"/>
          <c:tx>
            <c:strRef>
              <c:f>'Steering Infrastructure WA'!$B$32</c:f>
              <c:strCache>
                <c:ptCount val="1"/>
                <c:pt idx="0">
                  <c:v>Industry</c:v>
                </c:pt>
              </c:strCache>
            </c:strRef>
          </c:tx>
          <c:spPr>
            <a:ln w="28575" cap="rnd">
              <a:solidFill>
                <a:schemeClr val="accent1">
                  <a:lumMod val="80000"/>
                </a:schemeClr>
              </a:solidFill>
              <a:round/>
            </a:ln>
            <a:effectLst/>
          </c:spPr>
          <c:marker>
            <c:symbol val="none"/>
          </c:marker>
          <c:cat>
            <c:numRef>
              <c:f>'Steering Infrastructure WA'!$J$4:$P$4</c:f>
              <c:numCache>
                <c:formatCode>General</c:formatCode>
                <c:ptCount val="7"/>
                <c:pt idx="0">
                  <c:v>2020</c:v>
                </c:pt>
                <c:pt idx="1">
                  <c:v>2025</c:v>
                </c:pt>
                <c:pt idx="2">
                  <c:v>2030</c:v>
                </c:pt>
                <c:pt idx="3">
                  <c:v>2035</c:v>
                </c:pt>
                <c:pt idx="4">
                  <c:v>2040</c:v>
                </c:pt>
                <c:pt idx="5">
                  <c:v>2045</c:v>
                </c:pt>
                <c:pt idx="6">
                  <c:v>2050</c:v>
                </c:pt>
              </c:numCache>
            </c:numRef>
          </c:cat>
          <c:val>
            <c:numRef>
              <c:f>'Steering Infrastructure WA'!$J$35:$P$35</c:f>
              <c:numCache>
                <c:formatCode>0.0%</c:formatCode>
                <c:ptCount val="7"/>
                <c:pt idx="0">
                  <c:v>0.98437628336755645</c:v>
                </c:pt>
                <c:pt idx="1">
                  <c:v>0.92163747284468656</c:v>
                </c:pt>
                <c:pt idx="2">
                  <c:v>0.7767311570230172</c:v>
                </c:pt>
                <c:pt idx="3">
                  <c:v>0.66347975585843844</c:v>
                </c:pt>
                <c:pt idx="4">
                  <c:v>0.49341002932112532</c:v>
                </c:pt>
                <c:pt idx="5">
                  <c:v>0.33792006046087153</c:v>
                </c:pt>
                <c:pt idx="6">
                  <c:v>0.28189056201992546</c:v>
                </c:pt>
              </c:numCache>
            </c:numRef>
          </c:val>
          <c:smooth val="0"/>
          <c:extLst>
            <c:ext xmlns:c16="http://schemas.microsoft.com/office/drawing/2014/chart" uri="{C3380CC4-5D6E-409C-BE32-E72D297353CC}">
              <c16:uniqueId val="{00000007-4030-4C4F-A79F-4F5D6CD7DE93}"/>
            </c:ext>
          </c:extLst>
        </c:ser>
        <c:ser>
          <c:idx val="20"/>
          <c:order val="9"/>
          <c:tx>
            <c:strRef>
              <c:f>'Steering Infrastructure WA'!$B$36</c:f>
              <c:strCache>
                <c:ptCount val="1"/>
                <c:pt idx="0">
                  <c:v>Commercial</c:v>
                </c:pt>
              </c:strCache>
            </c:strRef>
          </c:tx>
          <c:spPr>
            <a:ln w="28575" cap="rnd">
              <a:solidFill>
                <a:schemeClr val="accent3">
                  <a:lumMod val="80000"/>
                </a:schemeClr>
              </a:solidFill>
              <a:round/>
            </a:ln>
            <a:effectLst/>
          </c:spPr>
          <c:marker>
            <c:symbol val="none"/>
          </c:marker>
          <c:cat>
            <c:numRef>
              <c:f>'Steering Infrastructure WA'!$J$4:$P$4</c:f>
              <c:numCache>
                <c:formatCode>General</c:formatCode>
                <c:ptCount val="7"/>
                <c:pt idx="0">
                  <c:v>2020</c:v>
                </c:pt>
                <c:pt idx="1">
                  <c:v>2025</c:v>
                </c:pt>
                <c:pt idx="2">
                  <c:v>2030</c:v>
                </c:pt>
                <c:pt idx="3">
                  <c:v>2035</c:v>
                </c:pt>
                <c:pt idx="4">
                  <c:v>2040</c:v>
                </c:pt>
                <c:pt idx="5">
                  <c:v>2045</c:v>
                </c:pt>
                <c:pt idx="6">
                  <c:v>2050</c:v>
                </c:pt>
              </c:numCache>
            </c:numRef>
          </c:cat>
          <c:val>
            <c:numRef>
              <c:f>'Steering Infrastructure WA'!$J$39:$P$39</c:f>
              <c:numCache>
                <c:formatCode>0.0%</c:formatCode>
                <c:ptCount val="7"/>
                <c:pt idx="0">
                  <c:v>0.98437628336755645</c:v>
                </c:pt>
                <c:pt idx="1">
                  <c:v>0.92088578613304095</c:v>
                </c:pt>
                <c:pt idx="2">
                  <c:v>0.77297272346478896</c:v>
                </c:pt>
                <c:pt idx="3">
                  <c:v>0.65220445518375381</c:v>
                </c:pt>
                <c:pt idx="4">
                  <c:v>0.47010774126011035</c:v>
                </c:pt>
                <c:pt idx="5">
                  <c:v>0.30033572487858934</c:v>
                </c:pt>
                <c:pt idx="6">
                  <c:v>0.23979610616776942</c:v>
                </c:pt>
              </c:numCache>
            </c:numRef>
          </c:val>
          <c:smooth val="0"/>
          <c:extLst>
            <c:ext xmlns:c16="http://schemas.microsoft.com/office/drawing/2014/chart" uri="{C3380CC4-5D6E-409C-BE32-E72D297353CC}">
              <c16:uniqueId val="{00000008-4030-4C4F-A79F-4F5D6CD7DE93}"/>
            </c:ext>
          </c:extLst>
        </c:ser>
        <c:ser>
          <c:idx val="22"/>
          <c:order val="10"/>
          <c:tx>
            <c:strRef>
              <c:f>'Steering Infrastructure WA'!$B$40</c:f>
              <c:strCache>
                <c:ptCount val="1"/>
                <c:pt idx="0">
                  <c:v>Residential</c:v>
                </c:pt>
              </c:strCache>
            </c:strRef>
          </c:tx>
          <c:spPr>
            <a:ln w="28575" cap="rnd">
              <a:solidFill>
                <a:schemeClr val="accent5">
                  <a:lumMod val="80000"/>
                </a:schemeClr>
              </a:solidFill>
              <a:round/>
            </a:ln>
            <a:effectLst/>
          </c:spPr>
          <c:marker>
            <c:symbol val="none"/>
          </c:marker>
          <c:cat>
            <c:numRef>
              <c:f>'Steering Infrastructure WA'!$J$4:$P$4</c:f>
              <c:numCache>
                <c:formatCode>General</c:formatCode>
                <c:ptCount val="7"/>
                <c:pt idx="0">
                  <c:v>2020</c:v>
                </c:pt>
                <c:pt idx="1">
                  <c:v>2025</c:v>
                </c:pt>
                <c:pt idx="2">
                  <c:v>2030</c:v>
                </c:pt>
                <c:pt idx="3">
                  <c:v>2035</c:v>
                </c:pt>
                <c:pt idx="4">
                  <c:v>2040</c:v>
                </c:pt>
                <c:pt idx="5">
                  <c:v>2045</c:v>
                </c:pt>
                <c:pt idx="6">
                  <c:v>2050</c:v>
                </c:pt>
              </c:numCache>
            </c:numRef>
          </c:cat>
          <c:val>
            <c:numRef>
              <c:f>'Steering Infrastructure WA'!$J$43:$P$43</c:f>
              <c:numCache>
                <c:formatCode>0.0%</c:formatCode>
                <c:ptCount val="7"/>
                <c:pt idx="0">
                  <c:v>0.98437628336755645</c:v>
                </c:pt>
                <c:pt idx="1">
                  <c:v>0.92000576266574852</c:v>
                </c:pt>
                <c:pt idx="2">
                  <c:v>0.76857260612832667</c:v>
                </c:pt>
                <c:pt idx="3">
                  <c:v>0.63900410317436684</c:v>
                </c:pt>
                <c:pt idx="4">
                  <c:v>0.44282701377404404</c:v>
                </c:pt>
                <c:pt idx="5">
                  <c:v>0.25633455151396628</c:v>
                </c:pt>
                <c:pt idx="6">
                  <c:v>0.19051479199939159</c:v>
                </c:pt>
              </c:numCache>
            </c:numRef>
          </c:val>
          <c:smooth val="0"/>
          <c:extLst>
            <c:ext xmlns:c16="http://schemas.microsoft.com/office/drawing/2014/chart" uri="{C3380CC4-5D6E-409C-BE32-E72D297353CC}">
              <c16:uniqueId val="{00000009-4030-4C4F-A79F-4F5D6CD7DE93}"/>
            </c:ext>
          </c:extLst>
        </c:ser>
        <c:ser>
          <c:idx val="24"/>
          <c:order val="11"/>
          <c:tx>
            <c:strRef>
              <c:f>'Steering Infrastructure WA'!$B$44</c:f>
              <c:strCache>
                <c:ptCount val="1"/>
                <c:pt idx="0">
                  <c:v>Agriculture</c:v>
                </c:pt>
              </c:strCache>
            </c:strRef>
          </c:tx>
          <c:spPr>
            <a:ln w="28575" cap="rnd">
              <a:solidFill>
                <a:schemeClr val="accent1">
                  <a:lumMod val="60000"/>
                  <a:lumOff val="40000"/>
                </a:schemeClr>
              </a:solidFill>
              <a:round/>
            </a:ln>
            <a:effectLst/>
          </c:spPr>
          <c:marker>
            <c:symbol val="none"/>
          </c:marker>
          <c:cat>
            <c:numRef>
              <c:f>'Steering Infrastructure WA'!$J$4:$P$4</c:f>
              <c:numCache>
                <c:formatCode>General</c:formatCode>
                <c:ptCount val="7"/>
                <c:pt idx="0">
                  <c:v>2020</c:v>
                </c:pt>
                <c:pt idx="1">
                  <c:v>2025</c:v>
                </c:pt>
                <c:pt idx="2">
                  <c:v>2030</c:v>
                </c:pt>
                <c:pt idx="3">
                  <c:v>2035</c:v>
                </c:pt>
                <c:pt idx="4">
                  <c:v>2040</c:v>
                </c:pt>
                <c:pt idx="5">
                  <c:v>2045</c:v>
                </c:pt>
                <c:pt idx="6">
                  <c:v>2050</c:v>
                </c:pt>
              </c:numCache>
            </c:numRef>
          </c:cat>
          <c:val>
            <c:numRef>
              <c:f>'Steering Infrastructure WA'!$J$47:$P$47</c:f>
              <c:numCache>
                <c:formatCode>0.0%</c:formatCode>
                <c:ptCount val="7"/>
                <c:pt idx="0">
                  <c:v>0.98437628336755645</c:v>
                </c:pt>
                <c:pt idx="1">
                  <c:v>0.92000576266574852</c:v>
                </c:pt>
                <c:pt idx="2">
                  <c:v>0.76857260612832667</c:v>
                </c:pt>
                <c:pt idx="3">
                  <c:v>0.63900410317436684</c:v>
                </c:pt>
                <c:pt idx="4">
                  <c:v>0.44282701377404404</c:v>
                </c:pt>
                <c:pt idx="5">
                  <c:v>0.25633455151396628</c:v>
                </c:pt>
                <c:pt idx="6">
                  <c:v>0.19051479199939159</c:v>
                </c:pt>
              </c:numCache>
            </c:numRef>
          </c:val>
          <c:smooth val="0"/>
          <c:extLst>
            <c:ext xmlns:c16="http://schemas.microsoft.com/office/drawing/2014/chart" uri="{C3380CC4-5D6E-409C-BE32-E72D297353CC}">
              <c16:uniqueId val="{0000000A-4030-4C4F-A79F-4F5D6CD7DE93}"/>
            </c:ext>
          </c:extLst>
        </c:ser>
        <c:dLbls>
          <c:showLegendKey val="0"/>
          <c:showVal val="0"/>
          <c:showCatName val="0"/>
          <c:showSerName val="0"/>
          <c:showPercent val="0"/>
          <c:showBubbleSize val="0"/>
        </c:dLbls>
        <c:marker val="1"/>
        <c:smooth val="0"/>
        <c:axId val="672192943"/>
        <c:axId val="672450207"/>
      </c:lineChart>
      <c:catAx>
        <c:axId val="672192943"/>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crossAx val="672450207"/>
        <c:crosses val="autoZero"/>
        <c:auto val="1"/>
        <c:lblAlgn val="ctr"/>
        <c:lblOffset val="100"/>
        <c:noMultiLvlLbl val="0"/>
      </c:catAx>
      <c:valAx>
        <c:axId val="672450207"/>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crossAx val="672192943"/>
        <c:crosses val="autoZero"/>
        <c:crossBetween val="between"/>
      </c:valAx>
      <c:spPr>
        <a:noFill/>
        <a:ln>
          <a:solidFill>
            <a:schemeClr val="tx1"/>
          </a:solidFill>
        </a:ln>
        <a:effectLst/>
      </c:spPr>
    </c:plotArea>
    <c:legend>
      <c:legendPos val="b"/>
      <c:layout>
        <c:manualLayout>
          <c:xMode val="edge"/>
          <c:yMode val="edge"/>
          <c:x val="0.13325544689753213"/>
          <c:y val="0.18594138337756438"/>
          <c:w val="0.22937366571137671"/>
          <c:h val="0.67752608225564126"/>
        </c:manualLayout>
      </c:layout>
      <c:overlay val="0"/>
      <c:spPr>
        <a:noFill/>
        <a:ln>
          <a:solidFill>
            <a:schemeClr val="tx1"/>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16</xdr:col>
      <xdr:colOff>409223</xdr:colOff>
      <xdr:row>6</xdr:row>
      <xdr:rowOff>28223</xdr:rowOff>
    </xdr:from>
    <xdr:to>
      <xdr:col>22</xdr:col>
      <xdr:colOff>84667</xdr:colOff>
      <xdr:row>29</xdr:row>
      <xdr:rowOff>42333</xdr:rowOff>
    </xdr:to>
    <xdr:graphicFrame macro="">
      <xdr:nvGraphicFramePr>
        <xdr:cNvPr id="18" name="Chart 17">
          <a:extLst>
            <a:ext uri="{FF2B5EF4-FFF2-40B4-BE49-F238E27FC236}">
              <a16:creationId xmlns:a16="http://schemas.microsoft.com/office/drawing/2014/main" id="{9B1C98CC-804E-6643-9DE0-70989F91592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601514</xdr:colOff>
      <xdr:row>48</xdr:row>
      <xdr:rowOff>67540</xdr:rowOff>
    </xdr:from>
    <xdr:to>
      <xdr:col>16</xdr:col>
      <xdr:colOff>127573</xdr:colOff>
      <xdr:row>65</xdr:row>
      <xdr:rowOff>150092</xdr:rowOff>
    </xdr:to>
    <xdr:grpSp>
      <xdr:nvGrpSpPr>
        <xdr:cNvPr id="22" name="Group 21">
          <a:extLst>
            <a:ext uri="{FF2B5EF4-FFF2-40B4-BE49-F238E27FC236}">
              <a16:creationId xmlns:a16="http://schemas.microsoft.com/office/drawing/2014/main" id="{2A792FCA-6145-1741-B118-C99C063F5A59}"/>
            </a:ext>
          </a:extLst>
        </xdr:cNvPr>
        <xdr:cNvGrpSpPr/>
      </xdr:nvGrpSpPr>
      <xdr:grpSpPr>
        <a:xfrm>
          <a:off x="5845203" y="9994707"/>
          <a:ext cx="4929203" cy="3440996"/>
          <a:chOff x="6893786" y="10793267"/>
          <a:chExt cx="5391150" cy="3419189"/>
        </a:xfrm>
      </xdr:grpSpPr>
      <xdr:pic>
        <xdr:nvPicPr>
          <xdr:cNvPr id="2" name="image1.pn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2" cstate="print"/>
          <a:stretch>
            <a:fillRect/>
          </a:stretch>
        </xdr:blipFill>
        <xdr:spPr>
          <a:xfrm>
            <a:off x="6893786" y="10793267"/>
            <a:ext cx="5391150" cy="3181350"/>
          </a:xfrm>
          <a:prstGeom prst="rect">
            <a:avLst/>
          </a:prstGeom>
          <a:noFill/>
        </xdr:spPr>
      </xdr:pic>
      <xdr:sp macro="" textlink="">
        <xdr:nvSpPr>
          <xdr:cNvPr id="21" name="TextBox 20">
            <a:extLst>
              <a:ext uri="{FF2B5EF4-FFF2-40B4-BE49-F238E27FC236}">
                <a16:creationId xmlns:a16="http://schemas.microsoft.com/office/drawing/2014/main" id="{73B39D38-FD44-3F4D-9DCC-6CE2E758C982}"/>
              </a:ext>
            </a:extLst>
          </xdr:cNvPr>
          <xdr:cNvSpPr txBox="1"/>
        </xdr:nvSpPr>
        <xdr:spPr>
          <a:xfrm>
            <a:off x="9848273" y="13912274"/>
            <a:ext cx="1893454" cy="3001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Source: Climate Solutions</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409223</xdr:colOff>
      <xdr:row>6</xdr:row>
      <xdr:rowOff>28223</xdr:rowOff>
    </xdr:from>
    <xdr:to>
      <xdr:col>22</xdr:col>
      <xdr:colOff>84667</xdr:colOff>
      <xdr:row>29</xdr:row>
      <xdr:rowOff>42333</xdr:rowOff>
    </xdr:to>
    <xdr:graphicFrame macro="">
      <xdr:nvGraphicFramePr>
        <xdr:cNvPr id="2" name="Chart 1">
          <a:extLst>
            <a:ext uri="{FF2B5EF4-FFF2-40B4-BE49-F238E27FC236}">
              <a16:creationId xmlns:a16="http://schemas.microsoft.com/office/drawing/2014/main" id="{A4182A91-5CB2-6541-8A55-9849007402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601514</xdr:colOff>
      <xdr:row>48</xdr:row>
      <xdr:rowOff>67540</xdr:rowOff>
    </xdr:from>
    <xdr:to>
      <xdr:col>16</xdr:col>
      <xdr:colOff>127573</xdr:colOff>
      <xdr:row>65</xdr:row>
      <xdr:rowOff>150092</xdr:rowOff>
    </xdr:to>
    <xdr:grpSp>
      <xdr:nvGrpSpPr>
        <xdr:cNvPr id="3" name="Group 2">
          <a:extLst>
            <a:ext uri="{FF2B5EF4-FFF2-40B4-BE49-F238E27FC236}">
              <a16:creationId xmlns:a16="http://schemas.microsoft.com/office/drawing/2014/main" id="{9B40502A-C31B-4C4C-8928-2527EBC9D88A}"/>
            </a:ext>
          </a:extLst>
        </xdr:cNvPr>
        <xdr:cNvGrpSpPr/>
      </xdr:nvGrpSpPr>
      <xdr:grpSpPr>
        <a:xfrm>
          <a:off x="6330625" y="10058207"/>
          <a:ext cx="5410392" cy="3440996"/>
          <a:chOff x="6893786" y="10793267"/>
          <a:chExt cx="5391150" cy="3419189"/>
        </a:xfrm>
      </xdr:grpSpPr>
      <xdr:pic>
        <xdr:nvPicPr>
          <xdr:cNvPr id="4" name="image1.png" title="Image">
            <a:extLst>
              <a:ext uri="{FF2B5EF4-FFF2-40B4-BE49-F238E27FC236}">
                <a16:creationId xmlns:a16="http://schemas.microsoft.com/office/drawing/2014/main" id="{A53E99BD-495A-E84A-B6FB-C0E47CD2DAC3}"/>
              </a:ext>
            </a:extLst>
          </xdr:cNvPr>
          <xdr:cNvPicPr preferRelativeResize="0"/>
        </xdr:nvPicPr>
        <xdr:blipFill>
          <a:blip xmlns:r="http://schemas.openxmlformats.org/officeDocument/2006/relationships" r:embed="rId2" cstate="print"/>
          <a:stretch>
            <a:fillRect/>
          </a:stretch>
        </xdr:blipFill>
        <xdr:spPr>
          <a:xfrm>
            <a:off x="6893786" y="10793267"/>
            <a:ext cx="5391150" cy="3181350"/>
          </a:xfrm>
          <a:prstGeom prst="rect">
            <a:avLst/>
          </a:prstGeom>
          <a:noFill/>
        </xdr:spPr>
      </xdr:pic>
      <xdr:sp macro="" textlink="">
        <xdr:nvSpPr>
          <xdr:cNvPr id="5" name="TextBox 4">
            <a:extLst>
              <a:ext uri="{FF2B5EF4-FFF2-40B4-BE49-F238E27FC236}">
                <a16:creationId xmlns:a16="http://schemas.microsoft.com/office/drawing/2014/main" id="{715BC57B-ACAA-984F-AFF0-F590108289DD}"/>
              </a:ext>
            </a:extLst>
          </xdr:cNvPr>
          <xdr:cNvSpPr txBox="1"/>
        </xdr:nvSpPr>
        <xdr:spPr>
          <a:xfrm>
            <a:off x="9848273" y="13912274"/>
            <a:ext cx="1893454" cy="3001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Source: Climate Solutions</a:t>
            </a:r>
          </a:p>
        </xdr:txBody>
      </xdr:sp>
    </xdr:grp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8" Type="http://schemas.openxmlformats.org/officeDocument/2006/relationships/comments" Target="../comments3.xml"/><Relationship Id="rId3" Type="http://schemas.openxmlformats.org/officeDocument/2006/relationships/hyperlink" Target="https://bonamici.house.gov/sites/bonamici.house.gov/files/documents/Climate_Crisis_Action_Plan.pdf" TargetMode="External"/><Relationship Id="rId7" Type="http://schemas.openxmlformats.org/officeDocument/2006/relationships/vmlDrawing" Target="../drawings/vmlDrawing3.vml"/><Relationship Id="rId2" Type="http://schemas.openxmlformats.org/officeDocument/2006/relationships/hyperlink" Target="https://www.ipcc.ch/2018/10/08/summary-for-policymakers-of-ipcc-special-report-on-global-warming-of-1-5c-approved-by-governments/" TargetMode="External"/><Relationship Id="rId1" Type="http://schemas.openxmlformats.org/officeDocument/2006/relationships/hyperlink" Target="https://www.epa.gov/sites/production/files/2020-04/documents/us-ghg-inventory-2020-main-text.pdf" TargetMode="External"/><Relationship Id="rId6" Type="http://schemas.openxmlformats.org/officeDocument/2006/relationships/hyperlink" Target="https://www.congress.gov/bill/115th-congress/house-bill/3671" TargetMode="External"/><Relationship Id="rId5" Type="http://schemas.openxmlformats.org/officeDocument/2006/relationships/hyperlink" Target="https://joebiden.com/climate/" TargetMode="External"/><Relationship Id="rId4" Type="http://schemas.openxmlformats.org/officeDocument/2006/relationships/hyperlink" Target="https://www.congress.gov/bill/116th-congress/house-resolution/109/tex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34"/>
  <sheetViews>
    <sheetView zoomScale="110" zoomScaleNormal="110" workbookViewId="0">
      <selection activeCell="A2" sqref="A2"/>
    </sheetView>
  </sheetViews>
  <sheetFormatPr defaultColWidth="14.453125" defaultRowHeight="15.75" customHeight="1" x14ac:dyDescent="0.35"/>
  <cols>
    <col min="1" max="1" width="64.81640625" style="97" customWidth="1"/>
    <col min="2" max="16384" width="14.453125" style="97"/>
  </cols>
  <sheetData>
    <row r="1" spans="1:1" ht="15.75" customHeight="1" x14ac:dyDescent="0.35">
      <c r="A1" s="96" t="s">
        <v>91</v>
      </c>
    </row>
    <row r="2" spans="1:1" ht="15.75" customHeight="1" x14ac:dyDescent="0.35">
      <c r="A2" s="98"/>
    </row>
    <row r="3" spans="1:1" ht="15.75" customHeight="1" x14ac:dyDescent="0.35">
      <c r="A3" s="98" t="s">
        <v>83</v>
      </c>
    </row>
    <row r="4" spans="1:1" ht="15.75" customHeight="1" x14ac:dyDescent="0.35">
      <c r="A4" s="98" t="s">
        <v>82</v>
      </c>
    </row>
    <row r="5" spans="1:1" ht="15.75" customHeight="1" x14ac:dyDescent="0.35">
      <c r="A5" s="98" t="s">
        <v>59</v>
      </c>
    </row>
    <row r="6" spans="1:1" ht="15.75" customHeight="1" x14ac:dyDescent="0.35">
      <c r="A6" s="98" t="s">
        <v>84</v>
      </c>
    </row>
    <row r="7" spans="1:1" ht="15.75" customHeight="1" x14ac:dyDescent="0.35">
      <c r="A7" s="98" t="s">
        <v>51</v>
      </c>
    </row>
    <row r="8" spans="1:1" ht="15.75" customHeight="1" x14ac:dyDescent="0.35">
      <c r="A8" s="98" t="s">
        <v>70</v>
      </c>
    </row>
    <row r="9" spans="1:1" ht="15.75" customHeight="1" x14ac:dyDescent="0.35">
      <c r="A9" s="98" t="s">
        <v>52</v>
      </c>
    </row>
    <row r="10" spans="1:1" ht="15.75" customHeight="1" x14ac:dyDescent="0.35">
      <c r="A10" s="98"/>
    </row>
    <row r="11" spans="1:1" ht="15.75" customHeight="1" x14ac:dyDescent="0.35">
      <c r="A11" s="98" t="s">
        <v>66</v>
      </c>
    </row>
    <row r="12" spans="1:1" ht="15.75" customHeight="1" x14ac:dyDescent="0.35">
      <c r="A12" s="98" t="s">
        <v>90</v>
      </c>
    </row>
    <row r="13" spans="1:1" ht="15.75" customHeight="1" x14ac:dyDescent="0.35">
      <c r="A13" s="98" t="s">
        <v>61</v>
      </c>
    </row>
    <row r="14" spans="1:1" ht="15.75" customHeight="1" x14ac:dyDescent="0.35">
      <c r="A14" s="98" t="s">
        <v>68</v>
      </c>
    </row>
    <row r="15" spans="1:1" ht="15.75" customHeight="1" x14ac:dyDescent="0.35">
      <c r="A15" s="98" t="s">
        <v>60</v>
      </c>
    </row>
    <row r="16" spans="1:1" ht="15.75" customHeight="1" x14ac:dyDescent="0.35">
      <c r="A16" s="98" t="s">
        <v>67</v>
      </c>
    </row>
    <row r="17" spans="1:1" ht="15.75" customHeight="1" x14ac:dyDescent="0.35">
      <c r="A17" s="98"/>
    </row>
    <row r="18" spans="1:1" ht="15.75" customHeight="1" x14ac:dyDescent="0.35">
      <c r="A18" s="97" t="s">
        <v>88</v>
      </c>
    </row>
    <row r="19" spans="1:1" ht="15.75" customHeight="1" x14ac:dyDescent="0.35">
      <c r="A19" s="97" t="s">
        <v>78</v>
      </c>
    </row>
    <row r="20" spans="1:1" ht="15.75" customHeight="1" x14ac:dyDescent="0.35">
      <c r="A20" s="97" t="s">
        <v>62</v>
      </c>
    </row>
    <row r="21" spans="1:1" ht="15.75" customHeight="1" x14ac:dyDescent="0.35">
      <c r="A21" s="97" t="s">
        <v>69</v>
      </c>
    </row>
    <row r="22" spans="1:1" ht="15.75" customHeight="1" x14ac:dyDescent="0.35">
      <c r="A22" s="97" t="s">
        <v>86</v>
      </c>
    </row>
    <row r="23" spans="1:1" ht="15.75" customHeight="1" x14ac:dyDescent="0.35">
      <c r="A23" s="97" t="s">
        <v>74</v>
      </c>
    </row>
    <row r="24" spans="1:1" ht="15.75" customHeight="1" x14ac:dyDescent="0.35">
      <c r="A24" s="97" t="s">
        <v>89</v>
      </c>
    </row>
    <row r="25" spans="1:1" ht="15.75" customHeight="1" x14ac:dyDescent="0.35">
      <c r="A25" s="97" t="s">
        <v>75</v>
      </c>
    </row>
    <row r="26" spans="1:1" ht="15.75" customHeight="1" x14ac:dyDescent="0.35">
      <c r="A26" s="97" t="s">
        <v>73</v>
      </c>
    </row>
    <row r="27" spans="1:1" ht="15.75" customHeight="1" x14ac:dyDescent="0.35">
      <c r="A27" s="97" t="s">
        <v>71</v>
      </c>
    </row>
    <row r="28" spans="1:1" ht="15.75" customHeight="1" x14ac:dyDescent="0.35">
      <c r="A28" s="97" t="s">
        <v>79</v>
      </c>
    </row>
    <row r="30" spans="1:1" ht="15.75" customHeight="1" x14ac:dyDescent="0.35">
      <c r="A30" s="97" t="s">
        <v>77</v>
      </c>
    </row>
    <row r="31" spans="1:1" ht="15.75" customHeight="1" x14ac:dyDescent="0.35">
      <c r="A31" s="97" t="s">
        <v>85</v>
      </c>
    </row>
    <row r="32" spans="1:1" ht="15.75" customHeight="1" x14ac:dyDescent="0.35">
      <c r="A32" s="97" t="s">
        <v>72</v>
      </c>
    </row>
    <row r="33" spans="1:1" ht="15.75" customHeight="1" x14ac:dyDescent="0.35">
      <c r="A33" s="97" t="s">
        <v>80</v>
      </c>
    </row>
    <row r="34" spans="1:1" ht="15.75" customHeight="1" x14ac:dyDescent="0.35">
      <c r="A34" s="97" t="s">
        <v>81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Z1024"/>
  <sheetViews>
    <sheetView tabSelected="1" zoomScale="90" zoomScaleNormal="90" workbookViewId="0">
      <pane xSplit="2" ySplit="4" topLeftCell="C5" activePane="bottomRight" state="frozen"/>
      <selection pane="topRight" activeCell="C1" sqref="C1"/>
      <selection pane="bottomLeft" activeCell="A6" sqref="A6"/>
      <selection pane="bottomRight" activeCell="T4" sqref="T4"/>
    </sheetView>
  </sheetViews>
  <sheetFormatPr defaultColWidth="14.453125" defaultRowHeight="15.75" customHeight="1" x14ac:dyDescent="0.25"/>
  <cols>
    <col min="1" max="1" width="14.36328125" style="55" customWidth="1"/>
    <col min="2" max="2" width="11.1796875" style="55" customWidth="1"/>
    <col min="3" max="3" width="8" style="55" customWidth="1"/>
    <col min="4" max="4" width="7.1796875" style="55" customWidth="1"/>
    <col min="5" max="5" width="8.6328125" style="55" customWidth="1"/>
    <col min="6" max="6" width="9.36328125" customWidth="1"/>
    <col min="7" max="7" width="5" customWidth="1"/>
    <col min="8" max="8" width="11.453125" customWidth="1"/>
    <col min="9" max="9" width="8.453125" customWidth="1"/>
    <col min="10" max="10" width="9.1796875" customWidth="1"/>
    <col min="11" max="11" width="9" customWidth="1"/>
    <col min="12" max="12" width="10.1796875" customWidth="1"/>
    <col min="13" max="13" width="10.36328125" customWidth="1"/>
    <col min="14" max="14" width="10.453125" customWidth="1"/>
    <col min="15" max="15" width="9.36328125" customWidth="1"/>
    <col min="16" max="17" width="10" customWidth="1"/>
    <col min="22" max="22" width="22.1796875" customWidth="1"/>
  </cols>
  <sheetData>
    <row r="1" spans="1:26" ht="15.75" customHeight="1" x14ac:dyDescent="0.35">
      <c r="A1" s="54"/>
      <c r="F1" s="52" t="s">
        <v>92</v>
      </c>
      <c r="M1" s="121" t="s">
        <v>76</v>
      </c>
    </row>
    <row r="2" spans="1:26" ht="15.75" customHeight="1" x14ac:dyDescent="0.25">
      <c r="A2" s="54"/>
      <c r="C2" s="107" t="s">
        <v>63</v>
      </c>
    </row>
    <row r="3" spans="1:26" ht="15.75" customHeight="1" x14ac:dyDescent="0.35">
      <c r="B3" s="56"/>
      <c r="C3" s="139" t="s">
        <v>40</v>
      </c>
      <c r="D3" s="140"/>
      <c r="E3" s="140"/>
      <c r="F3" s="141" t="s">
        <v>39</v>
      </c>
      <c r="G3" s="141"/>
      <c r="H3" s="141"/>
      <c r="I3" s="3"/>
      <c r="J3" s="109" t="s">
        <v>53</v>
      </c>
      <c r="U3" s="1" t="s">
        <v>41</v>
      </c>
      <c r="V3" s="1"/>
      <c r="W3" s="1"/>
      <c r="X3" s="1"/>
      <c r="Y3" s="1"/>
      <c r="Z3" s="1"/>
    </row>
    <row r="4" spans="1:26" ht="50.5" x14ac:dyDescent="0.3">
      <c r="A4" s="57"/>
      <c r="B4" s="58" t="s">
        <v>42</v>
      </c>
      <c r="C4" s="59" t="s">
        <v>43</v>
      </c>
      <c r="D4" s="60" t="s">
        <v>44</v>
      </c>
      <c r="E4" s="59" t="s">
        <v>45</v>
      </c>
      <c r="F4" s="26"/>
      <c r="G4" s="27"/>
      <c r="H4" s="26" t="s">
        <v>46</v>
      </c>
      <c r="I4" s="26" t="s">
        <v>47</v>
      </c>
      <c r="J4" s="26">
        <v>2020</v>
      </c>
      <c r="K4" s="28">
        <v>2025</v>
      </c>
      <c r="L4" s="111">
        <v>2030</v>
      </c>
      <c r="M4" s="28">
        <v>2035</v>
      </c>
      <c r="N4" s="28">
        <v>2040</v>
      </c>
      <c r="O4" s="28">
        <v>2045</v>
      </c>
      <c r="P4" s="28">
        <v>2050</v>
      </c>
      <c r="Q4" s="29"/>
      <c r="R4" s="29"/>
      <c r="S4" s="29"/>
      <c r="T4" s="29"/>
      <c r="U4" s="29"/>
      <c r="V4" s="30"/>
      <c r="W4" s="30"/>
      <c r="X4" s="30"/>
      <c r="Y4" s="30"/>
      <c r="Z4" s="30"/>
    </row>
    <row r="5" spans="1:26" ht="15.75" customHeight="1" x14ac:dyDescent="0.3">
      <c r="A5" s="57"/>
      <c r="B5" s="108" t="s">
        <v>64</v>
      </c>
      <c r="C5" s="61"/>
      <c r="D5" s="62"/>
      <c r="E5" s="61"/>
      <c r="F5" s="53" t="s">
        <v>55</v>
      </c>
      <c r="G5" s="31"/>
      <c r="H5" s="32"/>
      <c r="I5" s="33"/>
      <c r="J5" s="94"/>
      <c r="K5" s="94"/>
      <c r="L5" s="94"/>
      <c r="M5" s="94">
        <v>0.5</v>
      </c>
      <c r="N5" s="94"/>
      <c r="O5" s="94"/>
      <c r="P5" s="94">
        <f>1-81.8%</f>
        <v>0.18200000000000005</v>
      </c>
      <c r="Q5" s="34"/>
      <c r="R5" s="34"/>
      <c r="S5" s="34"/>
      <c r="T5" s="34"/>
      <c r="U5" s="34"/>
      <c r="V5" s="35"/>
      <c r="W5" s="35"/>
      <c r="X5" s="35"/>
      <c r="Y5" s="35"/>
      <c r="Z5" s="35"/>
    </row>
    <row r="6" spans="1:26" ht="15.75" customHeight="1" x14ac:dyDescent="0.3">
      <c r="A6" s="57"/>
      <c r="B6" s="108" t="s">
        <v>65</v>
      </c>
      <c r="C6" s="61"/>
      <c r="D6" s="62"/>
      <c r="E6" s="61"/>
      <c r="F6" s="53" t="s">
        <v>55</v>
      </c>
      <c r="G6" s="31"/>
      <c r="H6" s="32"/>
      <c r="I6" s="33"/>
      <c r="J6" s="94"/>
      <c r="K6" s="94"/>
      <c r="L6" s="110">
        <f>1-41%</f>
        <v>0.59000000000000008</v>
      </c>
      <c r="M6" s="94"/>
      <c r="N6" s="94"/>
      <c r="O6" s="94"/>
      <c r="P6" s="94">
        <v>0</v>
      </c>
      <c r="Q6" s="34"/>
      <c r="R6" s="34"/>
      <c r="S6" s="34"/>
      <c r="T6" s="34"/>
      <c r="U6" s="34"/>
      <c r="V6" s="35"/>
      <c r="W6" s="35"/>
      <c r="X6" s="35"/>
      <c r="Y6" s="35"/>
      <c r="Z6" s="35"/>
    </row>
    <row r="7" spans="1:26" ht="15.75" customHeight="1" x14ac:dyDescent="0.3">
      <c r="A7" s="133" t="s">
        <v>2</v>
      </c>
      <c r="B7" s="99" t="s">
        <v>57</v>
      </c>
      <c r="C7" s="64">
        <v>0.28299999999999997</v>
      </c>
      <c r="D7" s="65">
        <f>24/62</f>
        <v>0.38709677419354838</v>
      </c>
      <c r="E7" s="64">
        <f>SUM(E8:E12)</f>
        <v>0.621</v>
      </c>
      <c r="F7" s="1"/>
      <c r="G7" s="55"/>
      <c r="H7" s="91"/>
      <c r="I7" s="91"/>
      <c r="J7" s="92"/>
      <c r="K7" s="92"/>
      <c r="L7" s="92"/>
      <c r="M7" s="92"/>
      <c r="N7" s="92"/>
      <c r="O7" s="92"/>
      <c r="P7" s="92"/>
      <c r="Q7" s="55"/>
      <c r="R7" s="55"/>
      <c r="S7" s="55"/>
      <c r="T7" s="55"/>
      <c r="U7" s="55"/>
      <c r="V7" s="55"/>
      <c r="W7" s="55"/>
      <c r="X7" s="55"/>
      <c r="Y7" s="55"/>
    </row>
    <row r="8" spans="1:26" ht="15.75" customHeight="1" x14ac:dyDescent="0.3">
      <c r="A8" s="134"/>
      <c r="B8" s="63" t="s">
        <v>6</v>
      </c>
      <c r="C8" s="64">
        <v>0.16600000000000001</v>
      </c>
      <c r="D8" s="65">
        <f>13.2/62</f>
        <v>0.2129032258064516</v>
      </c>
      <c r="E8" s="64">
        <v>0.33900000000000002</v>
      </c>
      <c r="F8" s="1" t="s">
        <v>48</v>
      </c>
      <c r="G8" s="36"/>
      <c r="H8" s="37">
        <v>19</v>
      </c>
      <c r="I8" s="16">
        <f>1/H8</f>
        <v>5.2631578947368418E-2</v>
      </c>
      <c r="J8" s="38">
        <v>0.08</v>
      </c>
      <c r="K8" s="38">
        <v>0.25</v>
      </c>
      <c r="L8" s="38">
        <v>0.5</v>
      </c>
      <c r="M8" s="38">
        <v>0.9</v>
      </c>
      <c r="N8" s="38">
        <v>1</v>
      </c>
      <c r="O8" s="38">
        <v>1</v>
      </c>
      <c r="P8" s="38">
        <v>1</v>
      </c>
    </row>
    <row r="9" spans="1:26" ht="15.75" customHeight="1" x14ac:dyDescent="0.3">
      <c r="A9" s="134"/>
      <c r="B9" s="66"/>
      <c r="C9" s="67"/>
      <c r="D9" s="68"/>
      <c r="E9" s="67"/>
      <c r="F9" s="40" t="s">
        <v>49</v>
      </c>
      <c r="G9" s="41"/>
      <c r="H9" s="42"/>
      <c r="I9" s="39"/>
      <c r="J9" s="39">
        <f>35000/2800000</f>
        <v>1.2500000000000001E-2</v>
      </c>
      <c r="K9" s="39">
        <f t="shared" ref="K9:P9" si="0">MIN(J9+2.5*(J8+K8)*$I8, 1)</f>
        <v>5.5921052631578955E-2</v>
      </c>
      <c r="L9" s="39">
        <f t="shared" si="0"/>
        <v>0.15460526315789475</v>
      </c>
      <c r="M9" s="39">
        <f t="shared" si="0"/>
        <v>0.33881578947368418</v>
      </c>
      <c r="N9" s="39">
        <f t="shared" si="0"/>
        <v>0.58881578947368418</v>
      </c>
      <c r="O9" s="39">
        <f t="shared" si="0"/>
        <v>0.85197368421052633</v>
      </c>
      <c r="P9" s="39">
        <f t="shared" si="0"/>
        <v>1</v>
      </c>
      <c r="Q9" s="43"/>
      <c r="R9" s="43"/>
      <c r="S9" s="43"/>
      <c r="T9" s="43"/>
      <c r="U9" s="43"/>
      <c r="V9" s="43"/>
      <c r="W9" s="43"/>
      <c r="X9" s="43"/>
      <c r="Y9" s="43"/>
      <c r="Z9" s="43"/>
    </row>
    <row r="10" spans="1:26" ht="15.75" customHeight="1" x14ac:dyDescent="0.3">
      <c r="A10" s="134"/>
      <c r="B10" s="66"/>
      <c r="C10" s="67"/>
      <c r="D10" s="68"/>
      <c r="E10" s="67"/>
      <c r="F10" s="53" t="s">
        <v>54</v>
      </c>
      <c r="G10" s="41"/>
      <c r="H10" s="42"/>
      <c r="I10" s="39"/>
      <c r="J10" s="39">
        <f>J9*$D8</f>
        <v>2.6612903225806451E-3</v>
      </c>
      <c r="K10" s="39">
        <f t="shared" ref="K10:P10" si="1">K9*$D8</f>
        <v>1.1905772495755518E-2</v>
      </c>
      <c r="L10" s="39">
        <f t="shared" si="1"/>
        <v>3.2915959252971139E-2</v>
      </c>
      <c r="M10" s="39">
        <f t="shared" si="1"/>
        <v>7.2134974533106952E-2</v>
      </c>
      <c r="N10" s="39">
        <f t="shared" si="1"/>
        <v>0.12536078098471984</v>
      </c>
      <c r="O10" s="39">
        <f t="shared" si="1"/>
        <v>0.18138794567062819</v>
      </c>
      <c r="P10" s="39">
        <f t="shared" si="1"/>
        <v>0.2129032258064516</v>
      </c>
      <c r="Q10" s="43"/>
      <c r="R10" s="43"/>
      <c r="S10" s="43"/>
      <c r="T10" s="43"/>
      <c r="U10" s="43"/>
      <c r="V10" s="43"/>
      <c r="W10" s="43"/>
      <c r="X10" s="43"/>
      <c r="Y10" s="43"/>
      <c r="Z10" s="43"/>
    </row>
    <row r="11" spans="1:26" ht="15.75" customHeight="1" x14ac:dyDescent="0.3">
      <c r="A11" s="134"/>
      <c r="B11" s="66"/>
      <c r="C11" s="67"/>
      <c r="D11" s="68"/>
      <c r="E11" s="67"/>
      <c r="F11" s="53" t="s">
        <v>55</v>
      </c>
      <c r="G11" s="41"/>
      <c r="H11" s="42"/>
      <c r="I11" s="39"/>
      <c r="J11" s="39">
        <f>1-J10</f>
        <v>0.99733870967741933</v>
      </c>
      <c r="K11" s="39">
        <f t="shared" ref="K11:P11" si="2">1-K10</f>
        <v>0.98809422750424447</v>
      </c>
      <c r="L11" s="39">
        <f t="shared" si="2"/>
        <v>0.96708404074702892</v>
      </c>
      <c r="M11" s="39">
        <f t="shared" si="2"/>
        <v>0.92786502546689309</v>
      </c>
      <c r="N11" s="39">
        <f t="shared" si="2"/>
        <v>0.87463921901528019</v>
      </c>
      <c r="O11" s="39">
        <f t="shared" si="2"/>
        <v>0.81861205432937179</v>
      </c>
      <c r="P11" s="39">
        <f t="shared" si="2"/>
        <v>0.7870967741935484</v>
      </c>
      <c r="Q11" s="43"/>
      <c r="R11" s="43"/>
      <c r="S11" s="43"/>
      <c r="T11" s="43"/>
      <c r="U11" s="43"/>
      <c r="V11" s="43"/>
      <c r="W11" s="43"/>
      <c r="X11" s="43"/>
      <c r="Y11" s="43"/>
      <c r="Z11" s="43"/>
    </row>
    <row r="12" spans="1:26" ht="15.75" customHeight="1" x14ac:dyDescent="0.3">
      <c r="A12" s="134"/>
      <c r="B12" s="63" t="s">
        <v>7</v>
      </c>
      <c r="C12" s="64">
        <v>6.6000000000000003E-2</v>
      </c>
      <c r="D12" s="65">
        <f>5.9/62</f>
        <v>9.5161290322580652E-2</v>
      </c>
      <c r="E12" s="64">
        <v>0.28199999999999997</v>
      </c>
      <c r="F12" s="1" t="s">
        <v>48</v>
      </c>
      <c r="G12" s="44"/>
      <c r="H12" s="37">
        <v>12</v>
      </c>
      <c r="I12" s="16">
        <f>1/H12</f>
        <v>8.3333333333333329E-2</v>
      </c>
      <c r="J12" s="38">
        <v>0</v>
      </c>
      <c r="K12" s="38">
        <v>0.1</v>
      </c>
      <c r="L12" s="45">
        <v>0.3</v>
      </c>
      <c r="M12" s="38">
        <v>0.5</v>
      </c>
      <c r="N12" s="38">
        <v>0.65</v>
      </c>
      <c r="O12" s="38">
        <v>0.8</v>
      </c>
      <c r="P12" s="45">
        <v>1</v>
      </c>
    </row>
    <row r="13" spans="1:26" ht="15.75" customHeight="1" x14ac:dyDescent="0.3">
      <c r="A13" s="134"/>
      <c r="B13" s="66"/>
      <c r="C13" s="67"/>
      <c r="D13" s="68"/>
      <c r="E13" s="67"/>
      <c r="F13" s="40" t="s">
        <v>49</v>
      </c>
      <c r="G13" s="41"/>
      <c r="H13" s="42"/>
      <c r="I13" s="39"/>
      <c r="J13" s="46">
        <v>0</v>
      </c>
      <c r="K13" s="39">
        <f t="shared" ref="K13:P13" si="3">MIN(J13+2.5*(J12+K12)*$I12, 1)</f>
        <v>2.0833333333333332E-2</v>
      </c>
      <c r="L13" s="39">
        <f t="shared" si="3"/>
        <v>0.10416666666666666</v>
      </c>
      <c r="M13" s="39">
        <f t="shared" si="3"/>
        <v>0.27083333333333331</v>
      </c>
      <c r="N13" s="39">
        <f t="shared" si="3"/>
        <v>0.51041666666666663</v>
      </c>
      <c r="O13" s="39">
        <f t="shared" si="3"/>
        <v>0.8125</v>
      </c>
      <c r="P13" s="39">
        <f t="shared" si="3"/>
        <v>1</v>
      </c>
      <c r="Q13" s="43"/>
      <c r="R13" s="43"/>
      <c r="S13" s="43"/>
      <c r="T13" s="43"/>
      <c r="U13" s="43"/>
      <c r="V13" s="43"/>
      <c r="W13" s="43"/>
      <c r="X13" s="43"/>
      <c r="Y13" s="43"/>
      <c r="Z13" s="43"/>
    </row>
    <row r="14" spans="1:26" ht="15.75" customHeight="1" x14ac:dyDescent="0.3">
      <c r="A14" s="134"/>
      <c r="B14" s="66"/>
      <c r="C14" s="67"/>
      <c r="D14" s="68"/>
      <c r="E14" s="67"/>
      <c r="F14" s="53" t="s">
        <v>54</v>
      </c>
      <c r="G14" s="41"/>
      <c r="H14" s="42"/>
      <c r="I14" s="39"/>
      <c r="J14" s="39">
        <f>J13*$D12</f>
        <v>0</v>
      </c>
      <c r="K14" s="39">
        <f t="shared" ref="K14" si="4">K13*$D12</f>
        <v>1.9825268817204303E-3</v>
      </c>
      <c r="L14" s="39">
        <f t="shared" ref="L14" si="5">L13*$D12</f>
        <v>9.9126344086021504E-3</v>
      </c>
      <c r="M14" s="39">
        <f t="shared" ref="M14" si="6">M13*$D12</f>
        <v>2.5772849462365591E-2</v>
      </c>
      <c r="N14" s="39">
        <f t="shared" ref="N14" si="7">N13*$D12</f>
        <v>4.8571908602150535E-2</v>
      </c>
      <c r="O14" s="39">
        <f t="shared" ref="O14" si="8">O13*$D12</f>
        <v>7.7318548387096786E-2</v>
      </c>
      <c r="P14" s="39">
        <f t="shared" ref="P14" si="9">P13*$D12</f>
        <v>9.5161290322580652E-2</v>
      </c>
      <c r="Q14" s="43"/>
      <c r="R14" s="43"/>
      <c r="S14" s="43"/>
      <c r="T14" s="43"/>
      <c r="U14" s="43"/>
      <c r="V14" s="43"/>
      <c r="W14" s="43"/>
      <c r="X14" s="43"/>
      <c r="Y14" s="43"/>
      <c r="Z14" s="43"/>
    </row>
    <row r="15" spans="1:26" ht="15.75" customHeight="1" x14ac:dyDescent="0.3">
      <c r="A15" s="134"/>
      <c r="B15" s="66"/>
      <c r="C15" s="67"/>
      <c r="D15" s="68"/>
      <c r="E15" s="67"/>
      <c r="F15" s="53" t="s">
        <v>55</v>
      </c>
      <c r="G15" s="41"/>
      <c r="H15" s="42"/>
      <c r="I15" s="39"/>
      <c r="J15" s="39">
        <f>J11-J14</f>
        <v>0.99733870967741933</v>
      </c>
      <c r="K15" s="39">
        <f t="shared" ref="K15:P15" si="10">K11-K14</f>
        <v>0.98611170062252407</v>
      </c>
      <c r="L15" s="39">
        <f t="shared" si="10"/>
        <v>0.95717140633842679</v>
      </c>
      <c r="M15" s="39">
        <f t="shared" si="10"/>
        <v>0.90209217600452751</v>
      </c>
      <c r="N15" s="39">
        <f t="shared" si="10"/>
        <v>0.82606731041312964</v>
      </c>
      <c r="O15" s="39">
        <f t="shared" si="10"/>
        <v>0.74129350594227494</v>
      </c>
      <c r="P15" s="39">
        <f t="shared" si="10"/>
        <v>0.6919354838709677</v>
      </c>
      <c r="Q15" s="43"/>
      <c r="R15" s="43"/>
      <c r="S15" s="43"/>
      <c r="T15" s="43"/>
      <c r="U15" s="43"/>
      <c r="V15" s="43"/>
      <c r="W15" s="43"/>
      <c r="X15" s="43"/>
      <c r="Y15" s="43"/>
      <c r="Z15" s="43"/>
    </row>
    <row r="16" spans="1:26" ht="15.75" customHeight="1" x14ac:dyDescent="0.3">
      <c r="A16" s="134"/>
      <c r="B16" s="63" t="s">
        <v>8</v>
      </c>
      <c r="C16" s="64">
        <v>7.0000000000000001E-3</v>
      </c>
      <c r="D16" s="65">
        <f>1/62</f>
        <v>1.6129032258064516E-2</v>
      </c>
      <c r="E16" s="64">
        <v>0</v>
      </c>
      <c r="F16" s="1" t="s">
        <v>48</v>
      </c>
      <c r="G16" s="44"/>
      <c r="H16" s="37">
        <v>27</v>
      </c>
      <c r="I16" s="16">
        <f>1/H16</f>
        <v>3.7037037037037035E-2</v>
      </c>
      <c r="J16" s="38">
        <v>0</v>
      </c>
      <c r="K16" s="38">
        <v>0</v>
      </c>
      <c r="L16" s="38">
        <v>0.1</v>
      </c>
      <c r="M16" s="38">
        <v>0.5</v>
      </c>
      <c r="N16" s="38">
        <v>1</v>
      </c>
      <c r="O16" s="38">
        <v>1</v>
      </c>
      <c r="P16" s="38">
        <v>1</v>
      </c>
    </row>
    <row r="17" spans="1:26" ht="15.75" customHeight="1" x14ac:dyDescent="0.3">
      <c r="A17" s="134"/>
      <c r="B17" s="66"/>
      <c r="C17" s="67"/>
      <c r="D17" s="68"/>
      <c r="E17" s="67"/>
      <c r="F17" s="40" t="s">
        <v>49</v>
      </c>
      <c r="G17" s="41"/>
      <c r="H17" s="42"/>
      <c r="I17" s="39"/>
      <c r="J17" s="46">
        <v>0</v>
      </c>
      <c r="K17" s="39">
        <f t="shared" ref="K17:P17" si="11">MIN(J17+2.5*(J16+K16)*$I16, 1)</f>
        <v>0</v>
      </c>
      <c r="L17" s="39">
        <f t="shared" si="11"/>
        <v>9.2592592592592587E-3</v>
      </c>
      <c r="M17" s="39">
        <f t="shared" si="11"/>
        <v>6.4814814814814811E-2</v>
      </c>
      <c r="N17" s="39">
        <f t="shared" si="11"/>
        <v>0.20370370370370372</v>
      </c>
      <c r="O17" s="39">
        <f t="shared" si="11"/>
        <v>0.3888888888888889</v>
      </c>
      <c r="P17" s="39">
        <f t="shared" si="11"/>
        <v>0.57407407407407407</v>
      </c>
      <c r="Q17" s="43"/>
      <c r="R17" s="43"/>
      <c r="S17" s="43"/>
      <c r="T17" s="43"/>
      <c r="U17" s="43"/>
      <c r="V17" s="43"/>
      <c r="W17" s="43"/>
      <c r="X17" s="43"/>
      <c r="Y17" s="43"/>
      <c r="Z17" s="43"/>
    </row>
    <row r="18" spans="1:26" ht="15.75" customHeight="1" x14ac:dyDescent="0.3">
      <c r="A18" s="134"/>
      <c r="B18" s="66"/>
      <c r="C18" s="67"/>
      <c r="D18" s="68"/>
      <c r="E18" s="67"/>
      <c r="F18" s="53" t="s">
        <v>54</v>
      </c>
      <c r="G18" s="41"/>
      <c r="H18" s="42"/>
      <c r="I18" s="39"/>
      <c r="J18" s="39">
        <f t="shared" ref="J18:O18" si="12">J17*$D16</f>
        <v>0</v>
      </c>
      <c r="K18" s="39">
        <f t="shared" si="12"/>
        <v>0</v>
      </c>
      <c r="L18" s="39">
        <f t="shared" si="12"/>
        <v>1.4934289127837514E-4</v>
      </c>
      <c r="M18" s="39">
        <f t="shared" si="12"/>
        <v>1.045400238948626E-3</v>
      </c>
      <c r="N18" s="39">
        <f t="shared" si="12"/>
        <v>3.2855436081242534E-3</v>
      </c>
      <c r="O18" s="39">
        <f t="shared" si="12"/>
        <v>6.2724014336917565E-3</v>
      </c>
      <c r="P18" s="39">
        <f>P17*$D16</f>
        <v>9.2592592592592587E-3</v>
      </c>
      <c r="Q18" s="43"/>
      <c r="R18" s="43"/>
      <c r="S18" s="43"/>
      <c r="T18" s="43"/>
      <c r="U18" s="43"/>
      <c r="V18" s="43"/>
      <c r="W18" s="43"/>
      <c r="X18" s="43"/>
      <c r="Y18" s="43"/>
      <c r="Z18" s="43"/>
    </row>
    <row r="19" spans="1:26" ht="15.75" customHeight="1" x14ac:dyDescent="0.3">
      <c r="A19" s="134"/>
      <c r="B19" s="66"/>
      <c r="C19" s="67"/>
      <c r="D19" s="68"/>
      <c r="E19" s="67"/>
      <c r="F19" s="53" t="s">
        <v>55</v>
      </c>
      <c r="G19" s="41"/>
      <c r="H19" s="42"/>
      <c r="I19" s="39"/>
      <c r="J19" s="39">
        <f t="shared" ref="J19:P19" si="13">J15-J18</f>
        <v>0.99733870967741933</v>
      </c>
      <c r="K19" s="39">
        <f t="shared" si="13"/>
        <v>0.98611170062252407</v>
      </c>
      <c r="L19" s="39">
        <f t="shared" si="13"/>
        <v>0.95702206344714846</v>
      </c>
      <c r="M19" s="39">
        <f t="shared" si="13"/>
        <v>0.9010467757655789</v>
      </c>
      <c r="N19" s="39">
        <f t="shared" si="13"/>
        <v>0.82278176680500537</v>
      </c>
      <c r="O19" s="39">
        <f t="shared" si="13"/>
        <v>0.73502110450858316</v>
      </c>
      <c r="P19" s="39">
        <f t="shared" si="13"/>
        <v>0.6826762246117084</v>
      </c>
      <c r="Q19" s="43"/>
      <c r="R19" s="43"/>
      <c r="S19" s="43"/>
      <c r="T19" s="43"/>
      <c r="U19" s="43"/>
      <c r="V19" s="43"/>
      <c r="W19" s="43"/>
      <c r="X19" s="43"/>
      <c r="Y19" s="43"/>
      <c r="Z19" s="43"/>
    </row>
    <row r="20" spans="1:26" ht="15.75" customHeight="1" x14ac:dyDescent="0.3">
      <c r="A20" s="134"/>
      <c r="B20" s="63" t="s">
        <v>9</v>
      </c>
      <c r="C20" s="64">
        <v>2.5999999999999999E-2</v>
      </c>
      <c r="D20" s="65">
        <f>2.2/62</f>
        <v>3.5483870967741936E-2</v>
      </c>
      <c r="E20" s="64">
        <v>0</v>
      </c>
      <c r="F20" s="1" t="s">
        <v>48</v>
      </c>
      <c r="G20" s="44"/>
      <c r="H20" s="37">
        <v>10</v>
      </c>
      <c r="I20" s="16">
        <f>1/H20</f>
        <v>0.1</v>
      </c>
      <c r="J20" s="38">
        <v>0</v>
      </c>
      <c r="K20" s="38">
        <v>0.01</v>
      </c>
      <c r="L20" s="45">
        <v>0.1</v>
      </c>
      <c r="M20" s="38">
        <v>0.5</v>
      </c>
      <c r="N20" s="38">
        <v>1</v>
      </c>
      <c r="O20" s="38">
        <v>1</v>
      </c>
      <c r="P20" s="38">
        <v>1</v>
      </c>
    </row>
    <row r="21" spans="1:26" ht="15.75" customHeight="1" x14ac:dyDescent="0.3">
      <c r="A21" s="134"/>
      <c r="B21" s="66"/>
      <c r="C21" s="67"/>
      <c r="D21" s="69"/>
      <c r="E21" s="67"/>
      <c r="F21" s="40" t="s">
        <v>49</v>
      </c>
      <c r="G21" s="41"/>
      <c r="H21" s="42"/>
      <c r="I21" s="39"/>
      <c r="J21" s="46">
        <v>0</v>
      </c>
      <c r="K21" s="39">
        <f t="shared" ref="K21:P21" si="14">MIN(J21+2.5*(J20+K20)*$I20, 1)</f>
        <v>2.5000000000000005E-3</v>
      </c>
      <c r="L21" s="39">
        <f t="shared" si="14"/>
        <v>3.0000000000000006E-2</v>
      </c>
      <c r="M21" s="39">
        <f t="shared" si="14"/>
        <v>0.18000000000000002</v>
      </c>
      <c r="N21" s="39">
        <f t="shared" si="14"/>
        <v>0.55500000000000005</v>
      </c>
      <c r="O21" s="39">
        <f t="shared" si="14"/>
        <v>1</v>
      </c>
      <c r="P21" s="39">
        <f t="shared" si="14"/>
        <v>1</v>
      </c>
      <c r="Q21" s="43"/>
      <c r="R21" s="43"/>
      <c r="S21" s="43"/>
      <c r="T21" s="43"/>
      <c r="U21" s="43"/>
      <c r="V21" s="43"/>
      <c r="W21" s="43"/>
      <c r="X21" s="43"/>
      <c r="Y21" s="43"/>
      <c r="Z21" s="43"/>
    </row>
    <row r="22" spans="1:26" ht="15.75" customHeight="1" x14ac:dyDescent="0.3">
      <c r="A22" s="134"/>
      <c r="B22" s="66"/>
      <c r="C22" s="67"/>
      <c r="D22" s="68"/>
      <c r="E22" s="67"/>
      <c r="F22" s="53" t="s">
        <v>54</v>
      </c>
      <c r="G22" s="41"/>
      <c r="H22" s="42"/>
      <c r="I22" s="39"/>
      <c r="J22" s="39">
        <f t="shared" ref="J22:P22" si="15">J21*$D20</f>
        <v>0</v>
      </c>
      <c r="K22" s="39">
        <f t="shared" si="15"/>
        <v>8.8709677419354858E-5</v>
      </c>
      <c r="L22" s="39">
        <f t="shared" si="15"/>
        <v>1.0645161290322583E-3</v>
      </c>
      <c r="M22" s="39">
        <f t="shared" si="15"/>
        <v>6.3870967741935496E-3</v>
      </c>
      <c r="N22" s="39">
        <f t="shared" si="15"/>
        <v>1.9693548387096776E-2</v>
      </c>
      <c r="O22" s="39">
        <f t="shared" si="15"/>
        <v>3.5483870967741936E-2</v>
      </c>
      <c r="P22" s="39">
        <f t="shared" si="15"/>
        <v>3.5483870967741936E-2</v>
      </c>
      <c r="Q22" s="43"/>
      <c r="R22" s="43"/>
      <c r="S22" s="43"/>
      <c r="T22" s="43"/>
      <c r="U22" s="43"/>
      <c r="V22" s="43"/>
      <c r="W22" s="43"/>
      <c r="X22" s="43"/>
      <c r="Y22" s="43"/>
      <c r="Z22" s="43"/>
    </row>
    <row r="23" spans="1:26" ht="15.75" customHeight="1" x14ac:dyDescent="0.3">
      <c r="A23" s="134"/>
      <c r="B23" s="66"/>
      <c r="C23" s="67"/>
      <c r="D23" s="68"/>
      <c r="E23" s="67"/>
      <c r="F23" s="53" t="s">
        <v>55</v>
      </c>
      <c r="G23" s="41"/>
      <c r="H23" s="42"/>
      <c r="I23" s="39"/>
      <c r="J23" s="39">
        <f t="shared" ref="J23:P23" si="16">J19-J22</f>
        <v>0.99733870967741933</v>
      </c>
      <c r="K23" s="39">
        <f t="shared" si="16"/>
        <v>0.9860229909451047</v>
      </c>
      <c r="L23" s="39">
        <f t="shared" si="16"/>
        <v>0.95595754731811622</v>
      </c>
      <c r="M23" s="39">
        <f t="shared" si="16"/>
        <v>0.89465967899138532</v>
      </c>
      <c r="N23" s="39">
        <f t="shared" si="16"/>
        <v>0.80308821841790856</v>
      </c>
      <c r="O23" s="39">
        <f t="shared" si="16"/>
        <v>0.69953723354084119</v>
      </c>
      <c r="P23" s="39">
        <f t="shared" si="16"/>
        <v>0.64719235364396643</v>
      </c>
      <c r="Q23" s="43"/>
      <c r="R23" s="43"/>
      <c r="S23" s="43"/>
      <c r="T23" s="43"/>
      <c r="U23" s="43"/>
      <c r="V23" s="43"/>
      <c r="W23" s="43"/>
      <c r="X23" s="43"/>
      <c r="Y23" s="43"/>
      <c r="Z23" s="43"/>
    </row>
    <row r="24" spans="1:26" ht="15.75" customHeight="1" x14ac:dyDescent="0.3">
      <c r="A24" s="134"/>
      <c r="B24" s="63" t="s">
        <v>96</v>
      </c>
      <c r="C24" s="64">
        <v>6.0000000000000001E-3</v>
      </c>
      <c r="D24" s="65">
        <v>0</v>
      </c>
      <c r="E24" s="64">
        <v>0</v>
      </c>
      <c r="F24" s="1" t="s">
        <v>48</v>
      </c>
      <c r="G24" s="44"/>
      <c r="H24" s="37">
        <v>25</v>
      </c>
      <c r="I24" s="16">
        <f>1/H24</f>
        <v>0.04</v>
      </c>
      <c r="J24" s="38">
        <v>0</v>
      </c>
      <c r="K24" s="38">
        <v>0</v>
      </c>
      <c r="L24" s="38">
        <v>0.1</v>
      </c>
      <c r="M24" s="38">
        <v>1</v>
      </c>
      <c r="N24" s="38">
        <v>1</v>
      </c>
      <c r="O24" s="38">
        <v>1</v>
      </c>
      <c r="P24" s="38">
        <v>1</v>
      </c>
    </row>
    <row r="25" spans="1:26" ht="15.75" customHeight="1" x14ac:dyDescent="0.3">
      <c r="A25" s="134"/>
      <c r="B25" s="66"/>
      <c r="C25" s="70"/>
      <c r="D25" s="65"/>
      <c r="E25" s="67"/>
      <c r="F25" s="40" t="s">
        <v>49</v>
      </c>
      <c r="G25" s="41"/>
      <c r="H25" s="42"/>
      <c r="I25" s="39"/>
      <c r="J25" s="46">
        <v>0</v>
      </c>
      <c r="K25" s="39">
        <f t="shared" ref="K25:P25" si="17">MIN(J25+2.5*(J24+K24)*$I24, 1)</f>
        <v>0</v>
      </c>
      <c r="L25" s="39">
        <f t="shared" si="17"/>
        <v>0.01</v>
      </c>
      <c r="M25" s="39">
        <f t="shared" si="17"/>
        <v>0.12</v>
      </c>
      <c r="N25" s="39">
        <f t="shared" si="17"/>
        <v>0.32</v>
      </c>
      <c r="O25" s="39">
        <f t="shared" si="17"/>
        <v>0.52</v>
      </c>
      <c r="P25" s="39">
        <f t="shared" si="17"/>
        <v>0.72</v>
      </c>
      <c r="Q25" s="43"/>
      <c r="R25" s="43"/>
      <c r="S25" s="43"/>
      <c r="T25" s="43"/>
      <c r="U25" s="43"/>
      <c r="V25" s="43"/>
      <c r="W25" s="43"/>
      <c r="X25" s="43"/>
      <c r="Y25" s="43"/>
      <c r="Z25" s="43"/>
    </row>
    <row r="26" spans="1:26" ht="15.75" customHeight="1" x14ac:dyDescent="0.3">
      <c r="A26" s="134"/>
      <c r="B26" s="66"/>
      <c r="C26" s="67"/>
      <c r="D26" s="68"/>
      <c r="E26" s="67"/>
      <c r="F26" s="53" t="s">
        <v>54</v>
      </c>
      <c r="G26" s="41"/>
      <c r="H26" s="42"/>
      <c r="I26" s="39"/>
      <c r="J26" s="39">
        <f t="shared" ref="J26:P26" si="18">J25*$D24</f>
        <v>0</v>
      </c>
      <c r="K26" s="39">
        <f t="shared" si="18"/>
        <v>0</v>
      </c>
      <c r="L26" s="39">
        <f t="shared" si="18"/>
        <v>0</v>
      </c>
      <c r="M26" s="39">
        <f t="shared" si="18"/>
        <v>0</v>
      </c>
      <c r="N26" s="39">
        <f t="shared" si="18"/>
        <v>0</v>
      </c>
      <c r="O26" s="39">
        <f t="shared" si="18"/>
        <v>0</v>
      </c>
      <c r="P26" s="39">
        <f t="shared" si="18"/>
        <v>0</v>
      </c>
      <c r="Q26" s="43"/>
      <c r="R26" s="43"/>
      <c r="S26" s="43"/>
      <c r="T26" s="43"/>
      <c r="U26" s="43"/>
      <c r="V26" s="43"/>
      <c r="W26" s="43"/>
      <c r="X26" s="43"/>
      <c r="Y26" s="43"/>
      <c r="Z26" s="43"/>
    </row>
    <row r="27" spans="1:26" ht="15.75" customHeight="1" x14ac:dyDescent="0.3">
      <c r="A27" s="135"/>
      <c r="B27" s="66"/>
      <c r="C27" s="67"/>
      <c r="D27" s="68"/>
      <c r="E27" s="67"/>
      <c r="F27" s="53" t="s">
        <v>55</v>
      </c>
      <c r="G27" s="41"/>
      <c r="H27" s="42"/>
      <c r="I27" s="39"/>
      <c r="J27" s="39">
        <f t="shared" ref="J27:P27" si="19">J23-J26</f>
        <v>0.99733870967741933</v>
      </c>
      <c r="K27" s="39">
        <f t="shared" si="19"/>
        <v>0.9860229909451047</v>
      </c>
      <c r="L27" s="39">
        <f t="shared" si="19"/>
        <v>0.95595754731811622</v>
      </c>
      <c r="M27" s="39">
        <f t="shared" si="19"/>
        <v>0.89465967899138532</v>
      </c>
      <c r="N27" s="39">
        <f t="shared" si="19"/>
        <v>0.80308821841790856</v>
      </c>
      <c r="O27" s="39">
        <f t="shared" si="19"/>
        <v>0.69953723354084119</v>
      </c>
      <c r="P27" s="39">
        <f t="shared" si="19"/>
        <v>0.64719235364396643</v>
      </c>
      <c r="Q27" s="43"/>
      <c r="R27" s="43"/>
      <c r="S27" s="43"/>
      <c r="T27" s="43"/>
      <c r="U27" s="43"/>
      <c r="V27" s="43"/>
      <c r="W27" s="43"/>
      <c r="X27" s="43"/>
      <c r="Y27" s="43"/>
      <c r="Z27" s="43"/>
    </row>
    <row r="28" spans="1:26" ht="15.75" customHeight="1" x14ac:dyDescent="0.3">
      <c r="A28" s="100" t="s">
        <v>11</v>
      </c>
      <c r="B28" s="95" t="s">
        <v>11</v>
      </c>
      <c r="C28" s="61">
        <v>0.27</v>
      </c>
      <c r="D28" s="71">
        <f>(6.25+5.49+4.43)/62</f>
        <v>0.26080645161290328</v>
      </c>
      <c r="E28" s="64">
        <v>0.29599999999999999</v>
      </c>
      <c r="F28" s="1"/>
      <c r="G28" s="44"/>
      <c r="H28" s="37">
        <v>40</v>
      </c>
      <c r="I28" s="16">
        <f>1/H28</f>
        <v>2.5000000000000001E-2</v>
      </c>
      <c r="J28" s="117"/>
      <c r="K28" s="117"/>
      <c r="L28" s="117"/>
      <c r="M28" s="117"/>
      <c r="N28" s="117"/>
      <c r="O28" s="117"/>
      <c r="P28" s="117"/>
    </row>
    <row r="29" spans="1:26" ht="15.75" customHeight="1" x14ac:dyDescent="0.3">
      <c r="A29" s="101"/>
      <c r="B29" s="72"/>
      <c r="C29" s="70"/>
      <c r="D29" s="68"/>
      <c r="E29" s="67"/>
      <c r="F29" s="40" t="s">
        <v>49</v>
      </c>
      <c r="G29" s="41"/>
      <c r="H29" s="42"/>
      <c r="I29" s="39"/>
      <c r="J29" s="39">
        <v>0</v>
      </c>
      <c r="K29" s="112">
        <v>8.7499999999999994E-2</v>
      </c>
      <c r="L29" s="113">
        <v>0.1875</v>
      </c>
      <c r="M29" s="114">
        <v>0.3125</v>
      </c>
      <c r="N29" s="115">
        <v>0.375</v>
      </c>
      <c r="O29" s="116">
        <v>0.45</v>
      </c>
      <c r="P29" s="116">
        <v>0.6</v>
      </c>
      <c r="Q29" s="43"/>
      <c r="R29" s="43"/>
      <c r="S29" s="43"/>
      <c r="T29" s="43"/>
      <c r="U29" s="43"/>
      <c r="V29" s="43"/>
      <c r="W29" s="43"/>
      <c r="X29" s="43"/>
      <c r="Y29" s="43"/>
      <c r="Z29" s="43"/>
    </row>
    <row r="30" spans="1:26" ht="15.75" customHeight="1" thickBot="1" x14ac:dyDescent="0.35">
      <c r="A30" s="101"/>
      <c r="B30" s="66"/>
      <c r="C30" s="67"/>
      <c r="D30" s="68"/>
      <c r="E30" s="67"/>
      <c r="F30" s="53" t="s">
        <v>54</v>
      </c>
      <c r="G30" s="41"/>
      <c r="H30" s="42"/>
      <c r="I30" s="39"/>
      <c r="J30" s="39">
        <f t="shared" ref="J30:P30" si="20">J29*$D28</f>
        <v>0</v>
      </c>
      <c r="K30" s="39">
        <f t="shared" si="20"/>
        <v>2.2820564516129037E-2</v>
      </c>
      <c r="L30" s="39">
        <f t="shared" si="20"/>
        <v>4.8901209677419365E-2</v>
      </c>
      <c r="M30" s="39">
        <f t="shared" si="20"/>
        <v>8.1502016129032268E-2</v>
      </c>
      <c r="N30" s="39">
        <f t="shared" si="20"/>
        <v>9.7802419354838729E-2</v>
      </c>
      <c r="O30" s="39">
        <f t="shared" si="20"/>
        <v>0.11736290322580648</v>
      </c>
      <c r="P30" s="39">
        <f t="shared" si="20"/>
        <v>0.15648387096774197</v>
      </c>
      <c r="Q30" s="43"/>
      <c r="R30" s="43"/>
      <c r="S30" s="43"/>
      <c r="T30" s="43"/>
      <c r="U30" s="43"/>
      <c r="V30" s="43"/>
      <c r="W30" s="43"/>
      <c r="X30" s="43"/>
      <c r="Y30" s="43"/>
      <c r="Z30" s="43"/>
    </row>
    <row r="31" spans="1:26" ht="15.75" customHeight="1" x14ac:dyDescent="0.3">
      <c r="A31" s="101"/>
      <c r="B31" s="66"/>
      <c r="C31" s="67"/>
      <c r="D31" s="68"/>
      <c r="E31" s="67"/>
      <c r="F31" s="53" t="s">
        <v>55</v>
      </c>
      <c r="G31" s="41"/>
      <c r="H31" s="42"/>
      <c r="I31" s="39"/>
      <c r="J31" s="39">
        <f t="shared" ref="J31:P31" si="21">J27-J30</f>
        <v>0.99733870967741933</v>
      </c>
      <c r="K31" s="39">
        <f t="shared" si="21"/>
        <v>0.96320242642897569</v>
      </c>
      <c r="L31" s="39">
        <f t="shared" si="21"/>
        <v>0.90705633764069682</v>
      </c>
      <c r="M31" s="39">
        <f t="shared" si="21"/>
        <v>0.81315766286235303</v>
      </c>
      <c r="N31" s="39">
        <f t="shared" si="21"/>
        <v>0.70528579906306987</v>
      </c>
      <c r="O31" s="39">
        <f t="shared" si="21"/>
        <v>0.58217433031503474</v>
      </c>
      <c r="P31" s="39">
        <f t="shared" si="21"/>
        <v>0.49070848267622447</v>
      </c>
      <c r="Q31" s="43"/>
      <c r="R31" s="124" t="s">
        <v>87</v>
      </c>
      <c r="S31" s="125"/>
      <c r="T31" s="125"/>
      <c r="U31" s="125"/>
      <c r="V31" s="126"/>
      <c r="W31" s="43"/>
      <c r="X31" s="43"/>
      <c r="Y31" s="43"/>
      <c r="Z31" s="43"/>
    </row>
    <row r="32" spans="1:26" ht="15.75" customHeight="1" x14ac:dyDescent="0.3">
      <c r="A32" s="136" t="s">
        <v>58</v>
      </c>
      <c r="B32" s="102" t="s">
        <v>12</v>
      </c>
      <c r="C32" s="61">
        <v>0.22</v>
      </c>
      <c r="D32" s="65">
        <f>7.7/62</f>
        <v>0.12419354838709677</v>
      </c>
      <c r="E32" s="64">
        <v>2.1999999999999999E-2</v>
      </c>
      <c r="F32" s="1" t="s">
        <v>48</v>
      </c>
      <c r="G32" s="44"/>
      <c r="H32" s="37">
        <v>15</v>
      </c>
      <c r="I32" s="16">
        <f>1/H32</f>
        <v>6.6666666666666666E-2</v>
      </c>
      <c r="J32" s="38">
        <v>0</v>
      </c>
      <c r="K32" s="38">
        <v>0.1</v>
      </c>
      <c r="L32" s="38">
        <v>0.3</v>
      </c>
      <c r="M32" s="38">
        <v>0.5</v>
      </c>
      <c r="N32" s="38">
        <v>0.8</v>
      </c>
      <c r="O32" s="38">
        <v>0.9</v>
      </c>
      <c r="P32" s="38">
        <v>0.95</v>
      </c>
      <c r="R32" s="127"/>
      <c r="S32" s="128"/>
      <c r="T32" s="128"/>
      <c r="U32" s="128"/>
      <c r="V32" s="129"/>
    </row>
    <row r="33" spans="1:26" ht="15.75" customHeight="1" x14ac:dyDescent="0.3">
      <c r="A33" s="137"/>
      <c r="B33" s="103"/>
      <c r="C33" s="70"/>
      <c r="D33" s="68"/>
      <c r="E33" s="67"/>
      <c r="F33" s="40" t="s">
        <v>49</v>
      </c>
      <c r="G33" s="41"/>
      <c r="H33" s="42"/>
      <c r="I33" s="39"/>
      <c r="J33" s="47">
        <v>0</v>
      </c>
      <c r="K33" s="39">
        <f t="shared" ref="K33:P33" si="22">MIN(J33+2.5*(J32+K32)*$I32, 1)</f>
        <v>1.6666666666666666E-2</v>
      </c>
      <c r="L33" s="39">
        <f t="shared" si="22"/>
        <v>8.3333333333333329E-2</v>
      </c>
      <c r="M33" s="39">
        <f t="shared" si="22"/>
        <v>0.21666666666666667</v>
      </c>
      <c r="N33" s="39">
        <f t="shared" si="22"/>
        <v>0.43333333333333335</v>
      </c>
      <c r="O33" s="39">
        <f t="shared" si="22"/>
        <v>0.71666666666666667</v>
      </c>
      <c r="P33" s="39">
        <f t="shared" si="22"/>
        <v>1</v>
      </c>
      <c r="Q33" s="43"/>
      <c r="R33" s="127"/>
      <c r="S33" s="128"/>
      <c r="T33" s="128"/>
      <c r="U33" s="128"/>
      <c r="V33" s="129"/>
      <c r="W33" s="43"/>
      <c r="X33" s="43"/>
      <c r="Y33" s="43"/>
      <c r="Z33" s="43"/>
    </row>
    <row r="34" spans="1:26" ht="15.75" customHeight="1" x14ac:dyDescent="0.3">
      <c r="A34" s="137"/>
      <c r="B34" s="104"/>
      <c r="C34" s="67"/>
      <c r="D34" s="68"/>
      <c r="E34" s="67"/>
      <c r="F34" s="53" t="s">
        <v>54</v>
      </c>
      <c r="G34" s="41"/>
      <c r="H34" s="42"/>
      <c r="I34" s="39"/>
      <c r="J34" s="39">
        <f t="shared" ref="J34:P34" si="23">J33*$D32</f>
        <v>0</v>
      </c>
      <c r="K34" s="39">
        <f t="shared" si="23"/>
        <v>2.0698924731182796E-3</v>
      </c>
      <c r="L34" s="39">
        <f t="shared" si="23"/>
        <v>1.0349462365591398E-2</v>
      </c>
      <c r="M34" s="39">
        <f t="shared" si="23"/>
        <v>2.6908602150537635E-2</v>
      </c>
      <c r="N34" s="39">
        <f t="shared" si="23"/>
        <v>5.3817204301075269E-2</v>
      </c>
      <c r="O34" s="39">
        <f t="shared" si="23"/>
        <v>8.9005376344086021E-2</v>
      </c>
      <c r="P34" s="39">
        <f t="shared" si="23"/>
        <v>0.12419354838709677</v>
      </c>
      <c r="Q34" s="43"/>
      <c r="R34" s="127"/>
      <c r="S34" s="128"/>
      <c r="T34" s="128"/>
      <c r="U34" s="128"/>
      <c r="V34" s="129"/>
      <c r="W34" s="43"/>
      <c r="X34" s="43"/>
      <c r="Y34" s="43"/>
      <c r="Z34" s="43"/>
    </row>
    <row r="35" spans="1:26" ht="15.75" customHeight="1" x14ac:dyDescent="0.3">
      <c r="A35" s="137"/>
      <c r="B35" s="104"/>
      <c r="C35" s="67"/>
      <c r="D35" s="68"/>
      <c r="E35" s="67"/>
      <c r="F35" s="53" t="s">
        <v>55</v>
      </c>
      <c r="G35" s="41"/>
      <c r="H35" s="42"/>
      <c r="I35" s="39"/>
      <c r="J35" s="39">
        <f t="shared" ref="J35" si="24">J31-J34</f>
        <v>0.99733870967741933</v>
      </c>
      <c r="K35" s="39">
        <f t="shared" ref="K35" si="25">K31-K34</f>
        <v>0.9611325339558574</v>
      </c>
      <c r="L35" s="39">
        <f t="shared" ref="L35" si="26">L31-L34</f>
        <v>0.8967068752751054</v>
      </c>
      <c r="M35" s="39">
        <f t="shared" ref="M35" si="27">M31-M34</f>
        <v>0.78624906071181544</v>
      </c>
      <c r="N35" s="39">
        <f t="shared" ref="N35" si="28">N31-N34</f>
        <v>0.65146859476199459</v>
      </c>
      <c r="O35" s="39">
        <f t="shared" ref="O35" si="29">O31-O34</f>
        <v>0.49316895397094873</v>
      </c>
      <c r="P35" s="39">
        <f t="shared" ref="P35" si="30">P31-P34</f>
        <v>0.36651493428912768</v>
      </c>
      <c r="Q35" s="43"/>
      <c r="R35" s="127"/>
      <c r="S35" s="128"/>
      <c r="T35" s="128"/>
      <c r="U35" s="128"/>
      <c r="V35" s="129"/>
      <c r="W35" s="43"/>
      <c r="X35" s="43"/>
      <c r="Y35" s="43"/>
      <c r="Z35" s="43"/>
    </row>
    <row r="36" spans="1:26" ht="15.75" customHeight="1" x14ac:dyDescent="0.3">
      <c r="A36" s="137"/>
      <c r="B36" s="105" t="s">
        <v>3</v>
      </c>
      <c r="C36" s="61">
        <v>7.0000000000000007E-2</v>
      </c>
      <c r="D36" s="65">
        <f>3.8/62</f>
        <v>6.1290322580645158E-2</v>
      </c>
      <c r="E36" s="64">
        <v>3.3000000000000002E-2</v>
      </c>
      <c r="F36" s="1" t="s">
        <v>48</v>
      </c>
      <c r="G36" s="44"/>
      <c r="H36" s="37">
        <v>14</v>
      </c>
      <c r="I36" s="16">
        <f>1/H36</f>
        <v>7.1428571428571425E-2</v>
      </c>
      <c r="J36" s="38">
        <v>0</v>
      </c>
      <c r="K36" s="38">
        <v>0.1</v>
      </c>
      <c r="L36" s="38">
        <v>0.3</v>
      </c>
      <c r="M36" s="38">
        <v>0.7</v>
      </c>
      <c r="N36" s="38">
        <v>0.9</v>
      </c>
      <c r="O36" s="38">
        <v>1</v>
      </c>
      <c r="P36" s="38">
        <v>1</v>
      </c>
      <c r="R36" s="127"/>
      <c r="S36" s="128"/>
      <c r="T36" s="128"/>
      <c r="U36" s="128"/>
      <c r="V36" s="129"/>
    </row>
    <row r="37" spans="1:26" ht="15.75" customHeight="1" x14ac:dyDescent="0.3">
      <c r="A37" s="137"/>
      <c r="B37" s="103"/>
      <c r="C37" s="70"/>
      <c r="D37" s="68"/>
      <c r="E37" s="67"/>
      <c r="F37" s="40" t="s">
        <v>49</v>
      </c>
      <c r="G37" s="41"/>
      <c r="H37" s="42"/>
      <c r="I37" s="39"/>
      <c r="J37" s="46">
        <v>0</v>
      </c>
      <c r="K37" s="39">
        <f t="shared" ref="K37:P37" si="31">MIN(J37+2.5*(J36+K36)*$I36, 1)</f>
        <v>1.7857142857142856E-2</v>
      </c>
      <c r="L37" s="39">
        <f t="shared" si="31"/>
        <v>8.9285714285714274E-2</v>
      </c>
      <c r="M37" s="39">
        <f t="shared" si="31"/>
        <v>0.26785714285714279</v>
      </c>
      <c r="N37" s="39">
        <f t="shared" si="31"/>
        <v>0.55357142857142849</v>
      </c>
      <c r="O37" s="39">
        <f t="shared" si="31"/>
        <v>0.89285714285714279</v>
      </c>
      <c r="P37" s="39">
        <f t="shared" si="31"/>
        <v>1</v>
      </c>
      <c r="Q37" s="43"/>
      <c r="R37" s="127"/>
      <c r="S37" s="128"/>
      <c r="T37" s="128"/>
      <c r="U37" s="128"/>
      <c r="V37" s="129"/>
      <c r="W37" s="43"/>
      <c r="X37" s="43"/>
      <c r="Y37" s="43"/>
      <c r="Z37" s="43"/>
    </row>
    <row r="38" spans="1:26" ht="15.75" customHeight="1" x14ac:dyDescent="0.3">
      <c r="A38" s="137"/>
      <c r="B38" s="104"/>
      <c r="C38" s="67"/>
      <c r="D38" s="68"/>
      <c r="E38" s="67"/>
      <c r="F38" s="53" t="s">
        <v>54</v>
      </c>
      <c r="G38" s="41"/>
      <c r="H38" s="42"/>
      <c r="I38" s="39"/>
      <c r="J38" s="39">
        <f t="shared" ref="J38:P38" si="32">J37*$D36</f>
        <v>0</v>
      </c>
      <c r="K38" s="39">
        <f t="shared" si="32"/>
        <v>1.0944700460829493E-3</v>
      </c>
      <c r="L38" s="39">
        <f t="shared" si="32"/>
        <v>5.4723502304147454E-3</v>
      </c>
      <c r="M38" s="39">
        <f t="shared" si="32"/>
        <v>1.6417050691244234E-2</v>
      </c>
      <c r="N38" s="39">
        <f t="shared" si="32"/>
        <v>3.3928571428571419E-2</v>
      </c>
      <c r="O38" s="39">
        <f t="shared" si="32"/>
        <v>5.4723502304147457E-2</v>
      </c>
      <c r="P38" s="39">
        <f t="shared" si="32"/>
        <v>6.1290322580645158E-2</v>
      </c>
      <c r="Q38" s="43"/>
      <c r="R38" s="127"/>
      <c r="S38" s="128"/>
      <c r="T38" s="128"/>
      <c r="U38" s="128"/>
      <c r="V38" s="129"/>
      <c r="W38" s="43"/>
      <c r="X38" s="43"/>
      <c r="Y38" s="43"/>
      <c r="Z38" s="43"/>
    </row>
    <row r="39" spans="1:26" ht="15.75" customHeight="1" thickBot="1" x14ac:dyDescent="0.35">
      <c r="A39" s="137"/>
      <c r="B39" s="104"/>
      <c r="C39" s="67"/>
      <c r="D39" s="68"/>
      <c r="E39" s="67"/>
      <c r="F39" s="53" t="s">
        <v>55</v>
      </c>
      <c r="G39" s="41"/>
      <c r="H39" s="42"/>
      <c r="I39" s="39"/>
      <c r="J39" s="39">
        <f t="shared" ref="J39:P39" si="33">J35-J38</f>
        <v>0.99733870967741933</v>
      </c>
      <c r="K39" s="39">
        <f t="shared" si="33"/>
        <v>0.96003806390977442</v>
      </c>
      <c r="L39" s="39">
        <f t="shared" si="33"/>
        <v>0.8912345250446907</v>
      </c>
      <c r="M39" s="39">
        <f t="shared" si="33"/>
        <v>0.76983201002057122</v>
      </c>
      <c r="N39" s="39">
        <f t="shared" si="33"/>
        <v>0.61754002333342317</v>
      </c>
      <c r="O39" s="39">
        <f t="shared" si="33"/>
        <v>0.43844545166680127</v>
      </c>
      <c r="P39" s="39">
        <f t="shared" si="33"/>
        <v>0.30522461170848253</v>
      </c>
      <c r="Q39" s="43"/>
      <c r="R39" s="130"/>
      <c r="S39" s="131"/>
      <c r="T39" s="131"/>
      <c r="U39" s="131"/>
      <c r="V39" s="132"/>
      <c r="W39" s="43"/>
      <c r="X39" s="43"/>
      <c r="Y39" s="43"/>
      <c r="Z39" s="43"/>
    </row>
    <row r="40" spans="1:26" ht="15.75" customHeight="1" x14ac:dyDescent="0.3">
      <c r="A40" s="137"/>
      <c r="B40" s="106" t="s">
        <v>13</v>
      </c>
      <c r="C40" s="61">
        <v>0.06</v>
      </c>
      <c r="D40" s="65">
        <f>4.5/62</f>
        <v>7.2580645161290328E-2</v>
      </c>
      <c r="E40" s="64">
        <v>2.5999999999999999E-2</v>
      </c>
      <c r="F40" s="1" t="s">
        <v>48</v>
      </c>
      <c r="G40" s="44"/>
      <c r="H40" s="37">
        <v>14</v>
      </c>
      <c r="I40" s="16">
        <f>1/H40</f>
        <v>7.1428571428571425E-2</v>
      </c>
      <c r="J40" s="38">
        <v>0</v>
      </c>
      <c r="K40" s="38">
        <v>0.1</v>
      </c>
      <c r="L40" s="38">
        <v>0.3</v>
      </c>
      <c r="M40" s="38">
        <v>0.7</v>
      </c>
      <c r="N40" s="38">
        <v>0.9</v>
      </c>
      <c r="O40" s="38">
        <v>1</v>
      </c>
      <c r="P40" s="38">
        <v>1</v>
      </c>
    </row>
    <row r="41" spans="1:26" ht="15.75" customHeight="1" x14ac:dyDescent="0.3">
      <c r="A41" s="137"/>
      <c r="B41" s="102"/>
      <c r="C41" s="61"/>
      <c r="D41" s="71"/>
      <c r="E41" s="64"/>
      <c r="F41" s="1" t="s">
        <v>49</v>
      </c>
      <c r="G41" s="48"/>
      <c r="H41" s="49"/>
      <c r="I41" s="46"/>
      <c r="J41" s="46">
        <v>0</v>
      </c>
      <c r="K41" s="39">
        <f t="shared" ref="K41:P41" si="34">MIN(J41+2.5*(J40+K40)*$I40, 1)</f>
        <v>1.7857142857142856E-2</v>
      </c>
      <c r="L41" s="39">
        <f t="shared" si="34"/>
        <v>8.9285714285714274E-2</v>
      </c>
      <c r="M41" s="39">
        <f t="shared" si="34"/>
        <v>0.26785714285714279</v>
      </c>
      <c r="N41" s="39">
        <f t="shared" si="34"/>
        <v>0.55357142857142849</v>
      </c>
      <c r="O41" s="39">
        <f t="shared" si="34"/>
        <v>0.89285714285714279</v>
      </c>
      <c r="P41" s="39">
        <f t="shared" si="34"/>
        <v>1</v>
      </c>
    </row>
    <row r="42" spans="1:26" ht="15.75" customHeight="1" x14ac:dyDescent="0.3">
      <c r="A42" s="137"/>
      <c r="B42" s="104"/>
      <c r="C42" s="67"/>
      <c r="D42" s="68"/>
      <c r="E42" s="67"/>
      <c r="F42" s="53" t="s">
        <v>54</v>
      </c>
      <c r="G42" s="41"/>
      <c r="H42" s="42"/>
      <c r="I42" s="39"/>
      <c r="J42" s="39">
        <f t="shared" ref="J42:P42" si="35">J41*$D40</f>
        <v>0</v>
      </c>
      <c r="K42" s="39">
        <f t="shared" si="35"/>
        <v>1.2960829493087558E-3</v>
      </c>
      <c r="L42" s="39">
        <f t="shared" si="35"/>
        <v>6.4804147465437785E-3</v>
      </c>
      <c r="M42" s="39">
        <f t="shared" si="35"/>
        <v>1.9441244239631332E-2</v>
      </c>
      <c r="N42" s="39">
        <f t="shared" si="35"/>
        <v>4.0178571428571425E-2</v>
      </c>
      <c r="O42" s="39">
        <f t="shared" si="35"/>
        <v>6.4804147465437792E-2</v>
      </c>
      <c r="P42" s="39">
        <f t="shared" si="35"/>
        <v>7.2580645161290328E-2</v>
      </c>
      <c r="Q42" s="43"/>
      <c r="R42" s="43"/>
      <c r="S42" s="43"/>
      <c r="T42" s="43"/>
      <c r="U42" s="43"/>
      <c r="V42" s="43"/>
      <c r="W42" s="43"/>
      <c r="X42" s="43"/>
      <c r="Y42" s="43"/>
      <c r="Z42" s="43"/>
    </row>
    <row r="43" spans="1:26" ht="15.75" customHeight="1" x14ac:dyDescent="0.3">
      <c r="A43" s="138"/>
      <c r="B43" s="104"/>
      <c r="C43" s="74"/>
      <c r="D43" s="75"/>
      <c r="E43" s="74"/>
      <c r="F43" s="53" t="s">
        <v>55</v>
      </c>
      <c r="G43" s="41"/>
      <c r="H43" s="88"/>
      <c r="I43" s="89"/>
      <c r="J43" s="89">
        <f t="shared" ref="J43:O43" si="36">J39-J42</f>
        <v>0.99733870967741933</v>
      </c>
      <c r="K43" s="89">
        <f t="shared" si="36"/>
        <v>0.9587419809604657</v>
      </c>
      <c r="L43" s="89">
        <f t="shared" si="36"/>
        <v>0.88475411029814688</v>
      </c>
      <c r="M43" s="89">
        <f t="shared" si="36"/>
        <v>0.75039076578093988</v>
      </c>
      <c r="N43" s="89">
        <f t="shared" si="36"/>
        <v>0.57736145190485177</v>
      </c>
      <c r="O43" s="89">
        <f t="shared" si="36"/>
        <v>0.37364130420136349</v>
      </c>
      <c r="P43" s="89">
        <f>P39-P42</f>
        <v>0.23264396654719222</v>
      </c>
      <c r="Q43" s="43"/>
      <c r="R43" s="43"/>
      <c r="S43" s="43"/>
      <c r="T43" s="43"/>
      <c r="U43" s="43"/>
      <c r="V43" s="43"/>
      <c r="W43" s="43"/>
      <c r="X43" s="43"/>
      <c r="Y43" s="43"/>
      <c r="Z43" s="43"/>
    </row>
    <row r="44" spans="1:26" ht="15.75" customHeight="1" x14ac:dyDescent="0.3">
      <c r="A44" s="73"/>
      <c r="B44" s="84" t="s">
        <v>14</v>
      </c>
      <c r="C44" s="85">
        <v>0.1</v>
      </c>
      <c r="D44" s="86">
        <f>6/62</f>
        <v>9.6774193548387094E-2</v>
      </c>
      <c r="E44" s="87">
        <v>0</v>
      </c>
      <c r="F44" s="1" t="s">
        <v>48</v>
      </c>
      <c r="G44" s="44"/>
      <c r="H44" s="90" t="s">
        <v>50</v>
      </c>
      <c r="I44" s="91"/>
      <c r="J44" s="92"/>
      <c r="K44" s="92"/>
      <c r="L44" s="92"/>
      <c r="M44" s="92"/>
      <c r="N44" s="92"/>
      <c r="O44" s="92"/>
      <c r="P44" s="92"/>
    </row>
    <row r="45" spans="1:26" ht="15.75" customHeight="1" x14ac:dyDescent="0.3">
      <c r="A45" s="73"/>
      <c r="B45" s="82"/>
      <c r="C45" s="61"/>
      <c r="D45" s="71"/>
      <c r="E45" s="64"/>
      <c r="F45" s="1" t="s">
        <v>49</v>
      </c>
      <c r="H45" s="93"/>
      <c r="I45" s="93"/>
      <c r="J45" s="89">
        <v>1</v>
      </c>
      <c r="K45" s="89">
        <v>1</v>
      </c>
      <c r="L45" s="89">
        <v>1</v>
      </c>
      <c r="M45" s="89">
        <v>1</v>
      </c>
      <c r="N45" s="89">
        <v>1</v>
      </c>
      <c r="O45" s="89">
        <v>1</v>
      </c>
      <c r="P45" s="89">
        <v>1</v>
      </c>
      <c r="Q45" s="51"/>
      <c r="R45" s="51"/>
      <c r="S45" s="51"/>
      <c r="T45" s="51"/>
      <c r="U45" s="51"/>
      <c r="V45" s="51"/>
      <c r="W45" s="51"/>
      <c r="X45" s="51"/>
      <c r="Y45" s="51"/>
      <c r="Z45" s="51"/>
    </row>
    <row r="46" spans="1:26" ht="15.75" customHeight="1" x14ac:dyDescent="0.3">
      <c r="A46" s="81"/>
      <c r="B46" s="83"/>
      <c r="C46" s="67"/>
      <c r="D46" s="68"/>
      <c r="E46" s="67"/>
      <c r="F46" s="53" t="s">
        <v>54</v>
      </c>
      <c r="G46" s="41"/>
      <c r="H46" s="88"/>
      <c r="I46" s="89"/>
      <c r="J46" s="89">
        <v>0</v>
      </c>
      <c r="K46" s="89">
        <v>0</v>
      </c>
      <c r="L46" s="89">
        <v>0</v>
      </c>
      <c r="M46" s="89">
        <v>0</v>
      </c>
      <c r="N46" s="89">
        <v>0</v>
      </c>
      <c r="O46" s="89">
        <v>0</v>
      </c>
      <c r="P46" s="89">
        <v>0</v>
      </c>
      <c r="Q46" s="43"/>
      <c r="R46" s="43"/>
      <c r="S46" s="43"/>
      <c r="T46" s="43"/>
      <c r="U46" s="43"/>
      <c r="V46" s="43"/>
      <c r="W46" s="43"/>
      <c r="X46" s="43"/>
      <c r="Y46" s="43"/>
      <c r="Z46" s="43"/>
    </row>
    <row r="47" spans="1:26" ht="15.75" customHeight="1" x14ac:dyDescent="0.3">
      <c r="A47" s="81"/>
      <c r="B47" s="83"/>
      <c r="C47" s="61"/>
      <c r="D47" s="71"/>
      <c r="E47" s="64"/>
      <c r="F47" s="53" t="s">
        <v>55</v>
      </c>
      <c r="G47" s="41"/>
      <c r="H47" s="88"/>
      <c r="I47" s="89"/>
      <c r="J47" s="89">
        <f t="shared" ref="J47" si="37">J43-J46</f>
        <v>0.99733870967741933</v>
      </c>
      <c r="K47" s="89">
        <f t="shared" ref="K47" si="38">K43-K46</f>
        <v>0.9587419809604657</v>
      </c>
      <c r="L47" s="89">
        <f t="shared" ref="L47" si="39">L43-L46</f>
        <v>0.88475411029814688</v>
      </c>
      <c r="M47" s="89">
        <f t="shared" ref="M47" si="40">M43-M46</f>
        <v>0.75039076578093988</v>
      </c>
      <c r="N47" s="89">
        <f t="shared" ref="N47" si="41">N43-N46</f>
        <v>0.57736145190485177</v>
      </c>
      <c r="O47" s="89">
        <f t="shared" ref="O47" si="42">O43-O46</f>
        <v>0.37364130420136349</v>
      </c>
      <c r="P47" s="89">
        <f>P43-P46</f>
        <v>0.23264396654719222</v>
      </c>
      <c r="Q47" s="43"/>
      <c r="R47" s="43"/>
      <c r="S47" s="43"/>
      <c r="T47" s="43"/>
      <c r="U47" s="43"/>
      <c r="V47" s="43"/>
      <c r="W47" s="43"/>
      <c r="X47" s="43"/>
      <c r="Y47" s="43"/>
      <c r="Z47" s="43"/>
    </row>
    <row r="48" spans="1:26" ht="15.75" customHeight="1" x14ac:dyDescent="0.3">
      <c r="A48" s="76"/>
      <c r="B48" s="77"/>
      <c r="C48" s="78"/>
      <c r="D48" s="79"/>
      <c r="E48" s="80"/>
      <c r="F48" s="50"/>
      <c r="Q48" s="51"/>
      <c r="R48" s="51"/>
      <c r="S48" s="51"/>
      <c r="T48" s="51"/>
      <c r="U48" s="51"/>
      <c r="V48" s="51"/>
      <c r="W48" s="51"/>
      <c r="X48" s="51"/>
      <c r="Y48" s="51"/>
      <c r="Z48" s="51"/>
    </row>
    <row r="49" spans="2:2" ht="15.75" customHeight="1" x14ac:dyDescent="0.25">
      <c r="B49" s="56"/>
    </row>
    <row r="50" spans="2:2" ht="15.75" customHeight="1" x14ac:dyDescent="0.25">
      <c r="B50" s="56"/>
    </row>
    <row r="51" spans="2:2" ht="15.75" customHeight="1" x14ac:dyDescent="0.25">
      <c r="B51" s="56"/>
    </row>
    <row r="52" spans="2:2" ht="15.75" customHeight="1" x14ac:dyDescent="0.25">
      <c r="B52" s="56"/>
    </row>
    <row r="53" spans="2:2" ht="15.75" customHeight="1" x14ac:dyDescent="0.25">
      <c r="B53" s="56"/>
    </row>
    <row r="54" spans="2:2" ht="15.75" customHeight="1" x14ac:dyDescent="0.25">
      <c r="B54" s="56"/>
    </row>
    <row r="55" spans="2:2" ht="15.75" customHeight="1" x14ac:dyDescent="0.25">
      <c r="B55" s="56"/>
    </row>
    <row r="56" spans="2:2" ht="15.75" customHeight="1" x14ac:dyDescent="0.25">
      <c r="B56" s="56"/>
    </row>
    <row r="57" spans="2:2" ht="15.75" customHeight="1" x14ac:dyDescent="0.25">
      <c r="B57" s="56"/>
    </row>
    <row r="58" spans="2:2" ht="15.75" customHeight="1" x14ac:dyDescent="0.25">
      <c r="B58" s="56"/>
    </row>
    <row r="59" spans="2:2" ht="15.75" customHeight="1" x14ac:dyDescent="0.25">
      <c r="B59" s="56"/>
    </row>
    <row r="60" spans="2:2" ht="15.75" customHeight="1" x14ac:dyDescent="0.25">
      <c r="B60" s="56"/>
    </row>
    <row r="61" spans="2:2" ht="15.75" customHeight="1" x14ac:dyDescent="0.25">
      <c r="B61" s="56"/>
    </row>
    <row r="62" spans="2:2" ht="15.75" customHeight="1" x14ac:dyDescent="0.25">
      <c r="B62" s="56"/>
    </row>
    <row r="63" spans="2:2" ht="15.75" customHeight="1" x14ac:dyDescent="0.25">
      <c r="B63" s="56"/>
    </row>
    <row r="64" spans="2:2" ht="15.75" customHeight="1" x14ac:dyDescent="0.25">
      <c r="B64" s="56"/>
    </row>
    <row r="65" spans="2:2" ht="15.75" customHeight="1" x14ac:dyDescent="0.25">
      <c r="B65" s="56"/>
    </row>
    <row r="66" spans="2:2" ht="15.75" customHeight="1" x14ac:dyDescent="0.25">
      <c r="B66" s="56"/>
    </row>
    <row r="67" spans="2:2" ht="15.75" customHeight="1" x14ac:dyDescent="0.25">
      <c r="B67" s="56"/>
    </row>
    <row r="68" spans="2:2" ht="15.75" customHeight="1" x14ac:dyDescent="0.25">
      <c r="B68" s="56"/>
    </row>
    <row r="69" spans="2:2" ht="15.75" customHeight="1" x14ac:dyDescent="0.25">
      <c r="B69" s="56"/>
    </row>
    <row r="70" spans="2:2" ht="15.75" customHeight="1" x14ac:dyDescent="0.25">
      <c r="B70" s="56"/>
    </row>
    <row r="71" spans="2:2" ht="12.5" x14ac:dyDescent="0.25">
      <c r="B71" s="56"/>
    </row>
    <row r="72" spans="2:2" ht="12.5" x14ac:dyDescent="0.25">
      <c r="B72" s="56"/>
    </row>
    <row r="73" spans="2:2" ht="12.5" x14ac:dyDescent="0.25">
      <c r="B73" s="56"/>
    </row>
    <row r="74" spans="2:2" ht="12.5" x14ac:dyDescent="0.25">
      <c r="B74" s="56"/>
    </row>
    <row r="75" spans="2:2" ht="12.5" x14ac:dyDescent="0.25">
      <c r="B75" s="56"/>
    </row>
    <row r="76" spans="2:2" ht="12.5" x14ac:dyDescent="0.25">
      <c r="B76" s="56"/>
    </row>
    <row r="77" spans="2:2" ht="12.5" x14ac:dyDescent="0.25">
      <c r="B77" s="56"/>
    </row>
    <row r="78" spans="2:2" ht="12.5" x14ac:dyDescent="0.25">
      <c r="B78" s="56"/>
    </row>
    <row r="79" spans="2:2" ht="12.5" x14ac:dyDescent="0.25">
      <c r="B79" s="56"/>
    </row>
    <row r="80" spans="2:2" ht="12.5" x14ac:dyDescent="0.25">
      <c r="B80" s="56"/>
    </row>
    <row r="81" spans="2:2" ht="12.5" x14ac:dyDescent="0.25">
      <c r="B81" s="56"/>
    </row>
    <row r="82" spans="2:2" ht="12.5" x14ac:dyDescent="0.25">
      <c r="B82" s="56"/>
    </row>
    <row r="83" spans="2:2" ht="12.5" x14ac:dyDescent="0.25">
      <c r="B83" s="56"/>
    </row>
    <row r="84" spans="2:2" ht="12.5" x14ac:dyDescent="0.25">
      <c r="B84" s="56"/>
    </row>
    <row r="85" spans="2:2" ht="12.5" x14ac:dyDescent="0.25">
      <c r="B85" s="56"/>
    </row>
    <row r="86" spans="2:2" ht="12.5" x14ac:dyDescent="0.25">
      <c r="B86" s="56"/>
    </row>
    <row r="87" spans="2:2" ht="12.5" x14ac:dyDescent="0.25">
      <c r="B87" s="56"/>
    </row>
    <row r="88" spans="2:2" ht="12.5" x14ac:dyDescent="0.25">
      <c r="B88" s="56"/>
    </row>
    <row r="89" spans="2:2" ht="12.5" x14ac:dyDescent="0.25">
      <c r="B89" s="56"/>
    </row>
    <row r="90" spans="2:2" ht="12.5" x14ac:dyDescent="0.25">
      <c r="B90" s="56"/>
    </row>
    <row r="91" spans="2:2" ht="12.5" x14ac:dyDescent="0.25">
      <c r="B91" s="56"/>
    </row>
    <row r="92" spans="2:2" ht="12.5" x14ac:dyDescent="0.25">
      <c r="B92" s="56"/>
    </row>
    <row r="93" spans="2:2" ht="12.5" x14ac:dyDescent="0.25">
      <c r="B93" s="56"/>
    </row>
    <row r="94" spans="2:2" ht="12.5" x14ac:dyDescent="0.25">
      <c r="B94" s="56"/>
    </row>
    <row r="95" spans="2:2" ht="12.5" x14ac:dyDescent="0.25">
      <c r="B95" s="56"/>
    </row>
    <row r="96" spans="2:2" ht="12.5" x14ac:dyDescent="0.25">
      <c r="B96" s="56"/>
    </row>
    <row r="97" spans="2:2" ht="12.5" x14ac:dyDescent="0.25">
      <c r="B97" s="56"/>
    </row>
    <row r="98" spans="2:2" ht="12.5" x14ac:dyDescent="0.25">
      <c r="B98" s="56"/>
    </row>
    <row r="99" spans="2:2" ht="12.5" x14ac:dyDescent="0.25">
      <c r="B99" s="56"/>
    </row>
    <row r="100" spans="2:2" ht="12.5" x14ac:dyDescent="0.25">
      <c r="B100" s="56"/>
    </row>
    <row r="101" spans="2:2" ht="12.5" x14ac:dyDescent="0.25">
      <c r="B101" s="56"/>
    </row>
    <row r="102" spans="2:2" ht="12.5" x14ac:dyDescent="0.25">
      <c r="B102" s="56"/>
    </row>
    <row r="103" spans="2:2" ht="12.5" x14ac:dyDescent="0.25">
      <c r="B103" s="56"/>
    </row>
    <row r="104" spans="2:2" ht="12.5" x14ac:dyDescent="0.25">
      <c r="B104" s="56"/>
    </row>
    <row r="105" spans="2:2" ht="12.5" x14ac:dyDescent="0.25">
      <c r="B105" s="56"/>
    </row>
    <row r="106" spans="2:2" ht="12.5" x14ac:dyDescent="0.25">
      <c r="B106" s="56"/>
    </row>
    <row r="107" spans="2:2" ht="12.5" x14ac:dyDescent="0.25">
      <c r="B107" s="56"/>
    </row>
    <row r="108" spans="2:2" ht="12.5" x14ac:dyDescent="0.25">
      <c r="B108" s="56"/>
    </row>
    <row r="109" spans="2:2" ht="12.5" x14ac:dyDescent="0.25">
      <c r="B109" s="56"/>
    </row>
    <row r="110" spans="2:2" ht="12.5" x14ac:dyDescent="0.25">
      <c r="B110" s="56"/>
    </row>
    <row r="111" spans="2:2" ht="12.5" x14ac:dyDescent="0.25">
      <c r="B111" s="56"/>
    </row>
    <row r="112" spans="2:2" ht="12.5" x14ac:dyDescent="0.25">
      <c r="B112" s="56"/>
    </row>
    <row r="113" spans="2:2" ht="12.5" x14ac:dyDescent="0.25">
      <c r="B113" s="56"/>
    </row>
    <row r="114" spans="2:2" ht="12.5" x14ac:dyDescent="0.25">
      <c r="B114" s="56"/>
    </row>
    <row r="115" spans="2:2" ht="12.5" x14ac:dyDescent="0.25">
      <c r="B115" s="56"/>
    </row>
    <row r="116" spans="2:2" ht="12.5" x14ac:dyDescent="0.25">
      <c r="B116" s="56"/>
    </row>
    <row r="117" spans="2:2" ht="12.5" x14ac:dyDescent="0.25">
      <c r="B117" s="56"/>
    </row>
    <row r="118" spans="2:2" ht="12.5" x14ac:dyDescent="0.25">
      <c r="B118" s="56"/>
    </row>
    <row r="119" spans="2:2" ht="12.5" x14ac:dyDescent="0.25">
      <c r="B119" s="56"/>
    </row>
    <row r="120" spans="2:2" ht="12.5" x14ac:dyDescent="0.25">
      <c r="B120" s="56"/>
    </row>
    <row r="121" spans="2:2" ht="12.5" x14ac:dyDescent="0.25">
      <c r="B121" s="56"/>
    </row>
    <row r="122" spans="2:2" ht="12.5" x14ac:dyDescent="0.25">
      <c r="B122" s="56"/>
    </row>
    <row r="123" spans="2:2" ht="12.5" x14ac:dyDescent="0.25">
      <c r="B123" s="56"/>
    </row>
    <row r="124" spans="2:2" ht="12.5" x14ac:dyDescent="0.25">
      <c r="B124" s="56"/>
    </row>
    <row r="125" spans="2:2" ht="12.5" x14ac:dyDescent="0.25">
      <c r="B125" s="56"/>
    </row>
    <row r="126" spans="2:2" ht="12.5" x14ac:dyDescent="0.25">
      <c r="B126" s="56"/>
    </row>
    <row r="127" spans="2:2" ht="12.5" x14ac:dyDescent="0.25">
      <c r="B127" s="56"/>
    </row>
    <row r="128" spans="2:2" ht="12.5" x14ac:dyDescent="0.25">
      <c r="B128" s="56"/>
    </row>
    <row r="129" spans="2:2" ht="12.5" x14ac:dyDescent="0.25">
      <c r="B129" s="56"/>
    </row>
    <row r="130" spans="2:2" ht="12.5" x14ac:dyDescent="0.25">
      <c r="B130" s="56"/>
    </row>
    <row r="131" spans="2:2" ht="12.5" x14ac:dyDescent="0.25">
      <c r="B131" s="56"/>
    </row>
    <row r="132" spans="2:2" ht="12.5" x14ac:dyDescent="0.25">
      <c r="B132" s="56"/>
    </row>
    <row r="133" spans="2:2" ht="12.5" x14ac:dyDescent="0.25">
      <c r="B133" s="56"/>
    </row>
    <row r="134" spans="2:2" ht="12.5" x14ac:dyDescent="0.25">
      <c r="B134" s="56"/>
    </row>
    <row r="135" spans="2:2" ht="12.5" x14ac:dyDescent="0.25">
      <c r="B135" s="56"/>
    </row>
    <row r="136" spans="2:2" ht="12.5" x14ac:dyDescent="0.25">
      <c r="B136" s="56"/>
    </row>
    <row r="137" spans="2:2" ht="12.5" x14ac:dyDescent="0.25">
      <c r="B137" s="56"/>
    </row>
    <row r="138" spans="2:2" ht="12.5" x14ac:dyDescent="0.25">
      <c r="B138" s="56"/>
    </row>
    <row r="139" spans="2:2" ht="12.5" x14ac:dyDescent="0.25">
      <c r="B139" s="56"/>
    </row>
    <row r="140" spans="2:2" ht="12.5" x14ac:dyDescent="0.25">
      <c r="B140" s="56"/>
    </row>
    <row r="141" spans="2:2" ht="12.5" x14ac:dyDescent="0.25">
      <c r="B141" s="56"/>
    </row>
    <row r="142" spans="2:2" ht="12.5" x14ac:dyDescent="0.25">
      <c r="B142" s="56"/>
    </row>
    <row r="143" spans="2:2" ht="12.5" x14ac:dyDescent="0.25">
      <c r="B143" s="56"/>
    </row>
    <row r="144" spans="2:2" ht="12.5" x14ac:dyDescent="0.25">
      <c r="B144" s="56"/>
    </row>
    <row r="145" spans="2:2" ht="12.5" x14ac:dyDescent="0.25">
      <c r="B145" s="56"/>
    </row>
    <row r="146" spans="2:2" ht="12.5" x14ac:dyDescent="0.25">
      <c r="B146" s="56"/>
    </row>
    <row r="147" spans="2:2" ht="12.5" x14ac:dyDescent="0.25">
      <c r="B147" s="56"/>
    </row>
    <row r="148" spans="2:2" ht="12.5" x14ac:dyDescent="0.25">
      <c r="B148" s="56"/>
    </row>
    <row r="149" spans="2:2" ht="12.5" x14ac:dyDescent="0.25">
      <c r="B149" s="56"/>
    </row>
    <row r="150" spans="2:2" ht="12.5" x14ac:dyDescent="0.25">
      <c r="B150" s="56"/>
    </row>
    <row r="151" spans="2:2" ht="12.5" x14ac:dyDescent="0.25">
      <c r="B151" s="56"/>
    </row>
    <row r="152" spans="2:2" ht="12.5" x14ac:dyDescent="0.25">
      <c r="B152" s="56"/>
    </row>
    <row r="153" spans="2:2" ht="12.5" x14ac:dyDescent="0.25">
      <c r="B153" s="56"/>
    </row>
    <row r="154" spans="2:2" ht="12.5" x14ac:dyDescent="0.25">
      <c r="B154" s="56"/>
    </row>
    <row r="155" spans="2:2" ht="12.5" x14ac:dyDescent="0.25">
      <c r="B155" s="56"/>
    </row>
    <row r="156" spans="2:2" ht="12.5" x14ac:dyDescent="0.25">
      <c r="B156" s="56"/>
    </row>
    <row r="157" spans="2:2" ht="12.5" x14ac:dyDescent="0.25">
      <c r="B157" s="56"/>
    </row>
    <row r="158" spans="2:2" ht="12.5" x14ac:dyDescent="0.25">
      <c r="B158" s="56"/>
    </row>
    <row r="159" spans="2:2" ht="12.5" x14ac:dyDescent="0.25">
      <c r="B159" s="56"/>
    </row>
    <row r="160" spans="2:2" ht="12.5" x14ac:dyDescent="0.25">
      <c r="B160" s="56"/>
    </row>
    <row r="161" spans="2:2" ht="12.5" x14ac:dyDescent="0.25">
      <c r="B161" s="56"/>
    </row>
    <row r="162" spans="2:2" ht="12.5" x14ac:dyDescent="0.25">
      <c r="B162" s="56"/>
    </row>
    <row r="163" spans="2:2" ht="12.5" x14ac:dyDescent="0.25">
      <c r="B163" s="56"/>
    </row>
    <row r="164" spans="2:2" ht="12.5" x14ac:dyDescent="0.25">
      <c r="B164" s="56"/>
    </row>
    <row r="165" spans="2:2" ht="12.5" x14ac:dyDescent="0.25">
      <c r="B165" s="56"/>
    </row>
    <row r="166" spans="2:2" ht="12.5" x14ac:dyDescent="0.25">
      <c r="B166" s="56"/>
    </row>
    <row r="167" spans="2:2" ht="12.5" x14ac:dyDescent="0.25">
      <c r="B167" s="56"/>
    </row>
    <row r="168" spans="2:2" ht="12.5" x14ac:dyDescent="0.25">
      <c r="B168" s="56"/>
    </row>
    <row r="169" spans="2:2" ht="12.5" x14ac:dyDescent="0.25">
      <c r="B169" s="56"/>
    </row>
    <row r="170" spans="2:2" ht="12.5" x14ac:dyDescent="0.25">
      <c r="B170" s="56"/>
    </row>
    <row r="171" spans="2:2" ht="12.5" x14ac:dyDescent="0.25">
      <c r="B171" s="56"/>
    </row>
    <row r="172" spans="2:2" ht="12.5" x14ac:dyDescent="0.25">
      <c r="B172" s="56"/>
    </row>
    <row r="173" spans="2:2" ht="12.5" x14ac:dyDescent="0.25">
      <c r="B173" s="56"/>
    </row>
    <row r="174" spans="2:2" ht="12.5" x14ac:dyDescent="0.25">
      <c r="B174" s="56"/>
    </row>
    <row r="175" spans="2:2" ht="12.5" x14ac:dyDescent="0.25">
      <c r="B175" s="56"/>
    </row>
    <row r="176" spans="2:2" ht="12.5" x14ac:dyDescent="0.25">
      <c r="B176" s="56"/>
    </row>
    <row r="177" spans="2:2" ht="12.5" x14ac:dyDescent="0.25">
      <c r="B177" s="56"/>
    </row>
    <row r="178" spans="2:2" ht="12.5" x14ac:dyDescent="0.25">
      <c r="B178" s="56"/>
    </row>
    <row r="179" spans="2:2" ht="12.5" x14ac:dyDescent="0.25">
      <c r="B179" s="56"/>
    </row>
    <row r="180" spans="2:2" ht="12.5" x14ac:dyDescent="0.25">
      <c r="B180" s="56"/>
    </row>
    <row r="181" spans="2:2" ht="12.5" x14ac:dyDescent="0.25">
      <c r="B181" s="56"/>
    </row>
    <row r="182" spans="2:2" ht="12.5" x14ac:dyDescent="0.25">
      <c r="B182" s="56"/>
    </row>
    <row r="183" spans="2:2" ht="12.5" x14ac:dyDescent="0.25">
      <c r="B183" s="56"/>
    </row>
    <row r="184" spans="2:2" ht="12.5" x14ac:dyDescent="0.25">
      <c r="B184" s="56"/>
    </row>
    <row r="185" spans="2:2" ht="12.5" x14ac:dyDescent="0.25">
      <c r="B185" s="56"/>
    </row>
    <row r="186" spans="2:2" ht="12.5" x14ac:dyDescent="0.25">
      <c r="B186" s="56"/>
    </row>
    <row r="187" spans="2:2" ht="12.5" x14ac:dyDescent="0.25">
      <c r="B187" s="56"/>
    </row>
    <row r="188" spans="2:2" ht="12.5" x14ac:dyDescent="0.25">
      <c r="B188" s="56"/>
    </row>
    <row r="189" spans="2:2" ht="12.5" x14ac:dyDescent="0.25">
      <c r="B189" s="56"/>
    </row>
    <row r="190" spans="2:2" ht="12.5" x14ac:dyDescent="0.25">
      <c r="B190" s="56"/>
    </row>
    <row r="191" spans="2:2" ht="12.5" x14ac:dyDescent="0.25">
      <c r="B191" s="56"/>
    </row>
    <row r="192" spans="2:2" ht="12.5" x14ac:dyDescent="0.25">
      <c r="B192" s="56"/>
    </row>
    <row r="193" spans="2:2" ht="12.5" x14ac:dyDescent="0.25">
      <c r="B193" s="56"/>
    </row>
    <row r="194" spans="2:2" ht="12.5" x14ac:dyDescent="0.25">
      <c r="B194" s="56"/>
    </row>
    <row r="195" spans="2:2" ht="12.5" x14ac:dyDescent="0.25">
      <c r="B195" s="56"/>
    </row>
    <row r="196" spans="2:2" ht="12.5" x14ac:dyDescent="0.25">
      <c r="B196" s="56"/>
    </row>
    <row r="197" spans="2:2" ht="12.5" x14ac:dyDescent="0.25">
      <c r="B197" s="56"/>
    </row>
    <row r="198" spans="2:2" ht="12.5" x14ac:dyDescent="0.25">
      <c r="B198" s="56"/>
    </row>
    <row r="199" spans="2:2" ht="12.5" x14ac:dyDescent="0.25">
      <c r="B199" s="56"/>
    </row>
    <row r="200" spans="2:2" ht="12.5" x14ac:dyDescent="0.25">
      <c r="B200" s="56"/>
    </row>
    <row r="201" spans="2:2" ht="12.5" x14ac:dyDescent="0.25">
      <c r="B201" s="56"/>
    </row>
    <row r="202" spans="2:2" ht="12.5" x14ac:dyDescent="0.25">
      <c r="B202" s="56"/>
    </row>
    <row r="203" spans="2:2" ht="12.5" x14ac:dyDescent="0.25">
      <c r="B203" s="56"/>
    </row>
    <row r="204" spans="2:2" ht="12.5" x14ac:dyDescent="0.25">
      <c r="B204" s="56"/>
    </row>
    <row r="205" spans="2:2" ht="12.5" x14ac:dyDescent="0.25">
      <c r="B205" s="56"/>
    </row>
    <row r="206" spans="2:2" ht="12.5" x14ac:dyDescent="0.25">
      <c r="B206" s="56"/>
    </row>
    <row r="207" spans="2:2" ht="12.5" x14ac:dyDescent="0.25">
      <c r="B207" s="56"/>
    </row>
    <row r="208" spans="2:2" ht="12.5" x14ac:dyDescent="0.25">
      <c r="B208" s="56"/>
    </row>
    <row r="209" spans="2:2" ht="12.5" x14ac:dyDescent="0.25">
      <c r="B209" s="56"/>
    </row>
    <row r="210" spans="2:2" ht="12.5" x14ac:dyDescent="0.25">
      <c r="B210" s="56"/>
    </row>
    <row r="211" spans="2:2" ht="12.5" x14ac:dyDescent="0.25">
      <c r="B211" s="56"/>
    </row>
    <row r="212" spans="2:2" ht="12.5" x14ac:dyDescent="0.25">
      <c r="B212" s="56"/>
    </row>
    <row r="213" spans="2:2" ht="12.5" x14ac:dyDescent="0.25">
      <c r="B213" s="56"/>
    </row>
    <row r="214" spans="2:2" ht="12.5" x14ac:dyDescent="0.25">
      <c r="B214" s="56"/>
    </row>
    <row r="215" spans="2:2" ht="12.5" x14ac:dyDescent="0.25">
      <c r="B215" s="56"/>
    </row>
    <row r="216" spans="2:2" ht="12.5" x14ac:dyDescent="0.25">
      <c r="B216" s="56"/>
    </row>
    <row r="217" spans="2:2" ht="12.5" x14ac:dyDescent="0.25">
      <c r="B217" s="56"/>
    </row>
    <row r="218" spans="2:2" ht="12.5" x14ac:dyDescent="0.25">
      <c r="B218" s="56"/>
    </row>
    <row r="219" spans="2:2" ht="12.5" x14ac:dyDescent="0.25">
      <c r="B219" s="56"/>
    </row>
    <row r="220" spans="2:2" ht="12.5" x14ac:dyDescent="0.25">
      <c r="B220" s="56"/>
    </row>
    <row r="221" spans="2:2" ht="12.5" x14ac:dyDescent="0.25">
      <c r="B221" s="56"/>
    </row>
    <row r="222" spans="2:2" ht="12.5" x14ac:dyDescent="0.25">
      <c r="B222" s="56"/>
    </row>
    <row r="223" spans="2:2" ht="12.5" x14ac:dyDescent="0.25">
      <c r="B223" s="56"/>
    </row>
    <row r="224" spans="2:2" ht="12.5" x14ac:dyDescent="0.25">
      <c r="B224" s="56"/>
    </row>
    <row r="225" spans="2:2" ht="12.5" x14ac:dyDescent="0.25">
      <c r="B225" s="56"/>
    </row>
    <row r="226" spans="2:2" ht="12.5" x14ac:dyDescent="0.25">
      <c r="B226" s="56"/>
    </row>
    <row r="227" spans="2:2" ht="12.5" x14ac:dyDescent="0.25">
      <c r="B227" s="56"/>
    </row>
    <row r="228" spans="2:2" ht="12.5" x14ac:dyDescent="0.25">
      <c r="B228" s="56"/>
    </row>
    <row r="229" spans="2:2" ht="12.5" x14ac:dyDescent="0.25">
      <c r="B229" s="56"/>
    </row>
    <row r="230" spans="2:2" ht="12.5" x14ac:dyDescent="0.25">
      <c r="B230" s="56"/>
    </row>
    <row r="231" spans="2:2" ht="12.5" x14ac:dyDescent="0.25">
      <c r="B231" s="56"/>
    </row>
    <row r="232" spans="2:2" ht="12.5" x14ac:dyDescent="0.25">
      <c r="B232" s="56"/>
    </row>
    <row r="233" spans="2:2" ht="12.5" x14ac:dyDescent="0.25">
      <c r="B233" s="56"/>
    </row>
    <row r="234" spans="2:2" ht="12.5" x14ac:dyDescent="0.25">
      <c r="B234" s="56"/>
    </row>
    <row r="235" spans="2:2" ht="12.5" x14ac:dyDescent="0.25">
      <c r="B235" s="56"/>
    </row>
    <row r="236" spans="2:2" ht="12.5" x14ac:dyDescent="0.25">
      <c r="B236" s="56"/>
    </row>
    <row r="237" spans="2:2" ht="12.5" x14ac:dyDescent="0.25">
      <c r="B237" s="56"/>
    </row>
    <row r="238" spans="2:2" ht="12.5" x14ac:dyDescent="0.25">
      <c r="B238" s="56"/>
    </row>
    <row r="239" spans="2:2" ht="12.5" x14ac:dyDescent="0.25">
      <c r="B239" s="56"/>
    </row>
    <row r="240" spans="2:2" ht="12.5" x14ac:dyDescent="0.25">
      <c r="B240" s="56"/>
    </row>
    <row r="241" spans="2:2" ht="12.5" x14ac:dyDescent="0.25">
      <c r="B241" s="56"/>
    </row>
    <row r="242" spans="2:2" ht="12.5" x14ac:dyDescent="0.25">
      <c r="B242" s="56"/>
    </row>
    <row r="243" spans="2:2" ht="12.5" x14ac:dyDescent="0.25">
      <c r="B243" s="56"/>
    </row>
    <row r="244" spans="2:2" ht="12.5" x14ac:dyDescent="0.25">
      <c r="B244" s="56"/>
    </row>
    <row r="245" spans="2:2" ht="12.5" x14ac:dyDescent="0.25">
      <c r="B245" s="56"/>
    </row>
    <row r="246" spans="2:2" ht="12.5" x14ac:dyDescent="0.25">
      <c r="B246" s="56"/>
    </row>
    <row r="247" spans="2:2" ht="12.5" x14ac:dyDescent="0.25">
      <c r="B247" s="56"/>
    </row>
    <row r="248" spans="2:2" ht="12.5" x14ac:dyDescent="0.25">
      <c r="B248" s="56"/>
    </row>
    <row r="249" spans="2:2" ht="12.5" x14ac:dyDescent="0.25">
      <c r="B249" s="56"/>
    </row>
    <row r="250" spans="2:2" ht="12.5" x14ac:dyDescent="0.25">
      <c r="B250" s="56"/>
    </row>
    <row r="251" spans="2:2" ht="12.5" x14ac:dyDescent="0.25">
      <c r="B251" s="56"/>
    </row>
    <row r="252" spans="2:2" ht="12.5" x14ac:dyDescent="0.25">
      <c r="B252" s="56"/>
    </row>
    <row r="253" spans="2:2" ht="12.5" x14ac:dyDescent="0.25">
      <c r="B253" s="56"/>
    </row>
    <row r="254" spans="2:2" ht="12.5" x14ac:dyDescent="0.25">
      <c r="B254" s="56"/>
    </row>
    <row r="255" spans="2:2" ht="12.5" x14ac:dyDescent="0.25">
      <c r="B255" s="56"/>
    </row>
    <row r="256" spans="2:2" ht="12.5" x14ac:dyDescent="0.25">
      <c r="B256" s="56"/>
    </row>
    <row r="257" spans="2:2" ht="12.5" x14ac:dyDescent="0.25">
      <c r="B257" s="56"/>
    </row>
    <row r="258" spans="2:2" ht="12.5" x14ac:dyDescent="0.25">
      <c r="B258" s="56"/>
    </row>
    <row r="259" spans="2:2" ht="12.5" x14ac:dyDescent="0.25">
      <c r="B259" s="56"/>
    </row>
    <row r="260" spans="2:2" ht="12.5" x14ac:dyDescent="0.25">
      <c r="B260" s="56"/>
    </row>
    <row r="261" spans="2:2" ht="12.5" x14ac:dyDescent="0.25">
      <c r="B261" s="56"/>
    </row>
    <row r="262" spans="2:2" ht="12.5" x14ac:dyDescent="0.25">
      <c r="B262" s="56"/>
    </row>
    <row r="263" spans="2:2" ht="12.5" x14ac:dyDescent="0.25">
      <c r="B263" s="56"/>
    </row>
    <row r="264" spans="2:2" ht="12.5" x14ac:dyDescent="0.25">
      <c r="B264" s="56"/>
    </row>
    <row r="265" spans="2:2" ht="12.5" x14ac:dyDescent="0.25">
      <c r="B265" s="56"/>
    </row>
    <row r="266" spans="2:2" ht="12.5" x14ac:dyDescent="0.25">
      <c r="B266" s="56"/>
    </row>
    <row r="267" spans="2:2" ht="12.5" x14ac:dyDescent="0.25">
      <c r="B267" s="56"/>
    </row>
    <row r="268" spans="2:2" ht="12.5" x14ac:dyDescent="0.25">
      <c r="B268" s="56"/>
    </row>
    <row r="269" spans="2:2" ht="12.5" x14ac:dyDescent="0.25">
      <c r="B269" s="56"/>
    </row>
    <row r="270" spans="2:2" ht="12.5" x14ac:dyDescent="0.25">
      <c r="B270" s="56"/>
    </row>
    <row r="271" spans="2:2" ht="12.5" x14ac:dyDescent="0.25">
      <c r="B271" s="56"/>
    </row>
    <row r="272" spans="2:2" ht="12.5" x14ac:dyDescent="0.25">
      <c r="B272" s="56"/>
    </row>
    <row r="273" spans="2:2" ht="12.5" x14ac:dyDescent="0.25">
      <c r="B273" s="56"/>
    </row>
    <row r="274" spans="2:2" ht="12.5" x14ac:dyDescent="0.25">
      <c r="B274" s="56"/>
    </row>
    <row r="275" spans="2:2" ht="12.5" x14ac:dyDescent="0.25">
      <c r="B275" s="56"/>
    </row>
    <row r="276" spans="2:2" ht="12.5" x14ac:dyDescent="0.25">
      <c r="B276" s="56"/>
    </row>
    <row r="277" spans="2:2" ht="12.5" x14ac:dyDescent="0.25">
      <c r="B277" s="56"/>
    </row>
    <row r="278" spans="2:2" ht="12.5" x14ac:dyDescent="0.25">
      <c r="B278" s="56"/>
    </row>
    <row r="279" spans="2:2" ht="12.5" x14ac:dyDescent="0.25">
      <c r="B279" s="56"/>
    </row>
    <row r="280" spans="2:2" ht="12.5" x14ac:dyDescent="0.25">
      <c r="B280" s="56"/>
    </row>
    <row r="281" spans="2:2" ht="12.5" x14ac:dyDescent="0.25">
      <c r="B281" s="56"/>
    </row>
    <row r="282" spans="2:2" ht="12.5" x14ac:dyDescent="0.25">
      <c r="B282" s="56"/>
    </row>
    <row r="283" spans="2:2" ht="12.5" x14ac:dyDescent="0.25">
      <c r="B283" s="56"/>
    </row>
    <row r="284" spans="2:2" ht="12.5" x14ac:dyDescent="0.25">
      <c r="B284" s="56"/>
    </row>
    <row r="285" spans="2:2" ht="12.5" x14ac:dyDescent="0.25">
      <c r="B285" s="56"/>
    </row>
    <row r="286" spans="2:2" ht="12.5" x14ac:dyDescent="0.25">
      <c r="B286" s="56"/>
    </row>
    <row r="287" spans="2:2" ht="12.5" x14ac:dyDescent="0.25">
      <c r="B287" s="56"/>
    </row>
    <row r="288" spans="2:2" ht="12.5" x14ac:dyDescent="0.25">
      <c r="B288" s="56"/>
    </row>
    <row r="289" spans="2:2" ht="12.5" x14ac:dyDescent="0.25">
      <c r="B289" s="56"/>
    </row>
    <row r="290" spans="2:2" ht="12.5" x14ac:dyDescent="0.25">
      <c r="B290" s="56"/>
    </row>
    <row r="291" spans="2:2" ht="12.5" x14ac:dyDescent="0.25">
      <c r="B291" s="56"/>
    </row>
    <row r="292" spans="2:2" ht="12.5" x14ac:dyDescent="0.25">
      <c r="B292" s="56"/>
    </row>
    <row r="293" spans="2:2" ht="12.5" x14ac:dyDescent="0.25">
      <c r="B293" s="56"/>
    </row>
    <row r="294" spans="2:2" ht="12.5" x14ac:dyDescent="0.25">
      <c r="B294" s="56"/>
    </row>
    <row r="295" spans="2:2" ht="12.5" x14ac:dyDescent="0.25">
      <c r="B295" s="56"/>
    </row>
    <row r="296" spans="2:2" ht="12.5" x14ac:dyDescent="0.25">
      <c r="B296" s="56"/>
    </row>
    <row r="297" spans="2:2" ht="12.5" x14ac:dyDescent="0.25">
      <c r="B297" s="56"/>
    </row>
    <row r="298" spans="2:2" ht="12.5" x14ac:dyDescent="0.25">
      <c r="B298" s="56"/>
    </row>
    <row r="299" spans="2:2" ht="12.5" x14ac:dyDescent="0.25">
      <c r="B299" s="56"/>
    </row>
    <row r="300" spans="2:2" ht="12.5" x14ac:dyDescent="0.25">
      <c r="B300" s="56"/>
    </row>
    <row r="301" spans="2:2" ht="12.5" x14ac:dyDescent="0.25">
      <c r="B301" s="56"/>
    </row>
    <row r="302" spans="2:2" ht="12.5" x14ac:dyDescent="0.25">
      <c r="B302" s="56"/>
    </row>
    <row r="303" spans="2:2" ht="12.5" x14ac:dyDescent="0.25">
      <c r="B303" s="56"/>
    </row>
    <row r="304" spans="2:2" ht="12.5" x14ac:dyDescent="0.25">
      <c r="B304" s="56"/>
    </row>
    <row r="305" spans="2:2" ht="12.5" x14ac:dyDescent="0.25">
      <c r="B305" s="56"/>
    </row>
    <row r="306" spans="2:2" ht="12.5" x14ac:dyDescent="0.25">
      <c r="B306" s="56"/>
    </row>
    <row r="307" spans="2:2" ht="12.5" x14ac:dyDescent="0.25">
      <c r="B307" s="56"/>
    </row>
    <row r="308" spans="2:2" ht="12.5" x14ac:dyDescent="0.25">
      <c r="B308" s="56"/>
    </row>
    <row r="309" spans="2:2" ht="12.5" x14ac:dyDescent="0.25">
      <c r="B309" s="56"/>
    </row>
    <row r="310" spans="2:2" ht="12.5" x14ac:dyDescent="0.25">
      <c r="B310" s="56"/>
    </row>
    <row r="311" spans="2:2" ht="12.5" x14ac:dyDescent="0.25">
      <c r="B311" s="56"/>
    </row>
    <row r="312" spans="2:2" ht="12.5" x14ac:dyDescent="0.25">
      <c r="B312" s="56"/>
    </row>
    <row r="313" spans="2:2" ht="12.5" x14ac:dyDescent="0.25">
      <c r="B313" s="56"/>
    </row>
    <row r="314" spans="2:2" ht="12.5" x14ac:dyDescent="0.25">
      <c r="B314" s="56"/>
    </row>
    <row r="315" spans="2:2" ht="12.5" x14ac:dyDescent="0.25">
      <c r="B315" s="56"/>
    </row>
    <row r="316" spans="2:2" ht="12.5" x14ac:dyDescent="0.25">
      <c r="B316" s="56"/>
    </row>
    <row r="317" spans="2:2" ht="12.5" x14ac:dyDescent="0.25">
      <c r="B317" s="56"/>
    </row>
    <row r="318" spans="2:2" ht="12.5" x14ac:dyDescent="0.25">
      <c r="B318" s="56"/>
    </row>
    <row r="319" spans="2:2" ht="12.5" x14ac:dyDescent="0.25">
      <c r="B319" s="56"/>
    </row>
    <row r="320" spans="2:2" ht="12.5" x14ac:dyDescent="0.25">
      <c r="B320" s="56"/>
    </row>
    <row r="321" spans="2:2" ht="12.5" x14ac:dyDescent="0.25">
      <c r="B321" s="56"/>
    </row>
    <row r="322" spans="2:2" ht="12.5" x14ac:dyDescent="0.25">
      <c r="B322" s="56"/>
    </row>
    <row r="323" spans="2:2" ht="12.5" x14ac:dyDescent="0.25">
      <c r="B323" s="56"/>
    </row>
    <row r="324" spans="2:2" ht="12.5" x14ac:dyDescent="0.25">
      <c r="B324" s="56"/>
    </row>
    <row r="325" spans="2:2" ht="12.5" x14ac:dyDescent="0.25">
      <c r="B325" s="56"/>
    </row>
    <row r="326" spans="2:2" ht="12.5" x14ac:dyDescent="0.25">
      <c r="B326" s="56"/>
    </row>
    <row r="327" spans="2:2" ht="12.5" x14ac:dyDescent="0.25">
      <c r="B327" s="56"/>
    </row>
    <row r="328" spans="2:2" ht="12.5" x14ac:dyDescent="0.25">
      <c r="B328" s="56"/>
    </row>
    <row r="329" spans="2:2" ht="12.5" x14ac:dyDescent="0.25">
      <c r="B329" s="56"/>
    </row>
    <row r="330" spans="2:2" ht="12.5" x14ac:dyDescent="0.25">
      <c r="B330" s="56"/>
    </row>
    <row r="331" spans="2:2" ht="12.5" x14ac:dyDescent="0.25">
      <c r="B331" s="56"/>
    </row>
    <row r="332" spans="2:2" ht="12.5" x14ac:dyDescent="0.25">
      <c r="B332" s="56"/>
    </row>
    <row r="333" spans="2:2" ht="12.5" x14ac:dyDescent="0.25">
      <c r="B333" s="56"/>
    </row>
    <row r="334" spans="2:2" ht="12.5" x14ac:dyDescent="0.25">
      <c r="B334" s="56"/>
    </row>
    <row r="335" spans="2:2" ht="12.5" x14ac:dyDescent="0.25">
      <c r="B335" s="56"/>
    </row>
    <row r="336" spans="2:2" ht="12.5" x14ac:dyDescent="0.25">
      <c r="B336" s="56"/>
    </row>
    <row r="337" spans="2:2" ht="12.5" x14ac:dyDescent="0.25">
      <c r="B337" s="56"/>
    </row>
    <row r="338" spans="2:2" ht="12.5" x14ac:dyDescent="0.25">
      <c r="B338" s="56"/>
    </row>
    <row r="339" spans="2:2" ht="12.5" x14ac:dyDescent="0.25">
      <c r="B339" s="56"/>
    </row>
    <row r="340" spans="2:2" ht="12.5" x14ac:dyDescent="0.25">
      <c r="B340" s="56"/>
    </row>
    <row r="341" spans="2:2" ht="12.5" x14ac:dyDescent="0.25">
      <c r="B341" s="56"/>
    </row>
    <row r="342" spans="2:2" ht="12.5" x14ac:dyDescent="0.25">
      <c r="B342" s="56"/>
    </row>
    <row r="343" spans="2:2" ht="12.5" x14ac:dyDescent="0.25">
      <c r="B343" s="56"/>
    </row>
    <row r="344" spans="2:2" ht="12.5" x14ac:dyDescent="0.25">
      <c r="B344" s="56"/>
    </row>
    <row r="345" spans="2:2" ht="12.5" x14ac:dyDescent="0.25">
      <c r="B345" s="56"/>
    </row>
    <row r="346" spans="2:2" ht="12.5" x14ac:dyDescent="0.25">
      <c r="B346" s="56"/>
    </row>
    <row r="347" spans="2:2" ht="12.5" x14ac:dyDescent="0.25">
      <c r="B347" s="56"/>
    </row>
    <row r="348" spans="2:2" ht="12.5" x14ac:dyDescent="0.25">
      <c r="B348" s="56"/>
    </row>
    <row r="349" spans="2:2" ht="12.5" x14ac:dyDescent="0.25">
      <c r="B349" s="56"/>
    </row>
    <row r="350" spans="2:2" ht="12.5" x14ac:dyDescent="0.25">
      <c r="B350" s="56"/>
    </row>
    <row r="351" spans="2:2" ht="12.5" x14ac:dyDescent="0.25">
      <c r="B351" s="56"/>
    </row>
    <row r="352" spans="2:2" ht="12.5" x14ac:dyDescent="0.25">
      <c r="B352" s="56"/>
    </row>
    <row r="353" spans="2:2" ht="12.5" x14ac:dyDescent="0.25">
      <c r="B353" s="56"/>
    </row>
    <row r="354" spans="2:2" ht="12.5" x14ac:dyDescent="0.25">
      <c r="B354" s="56"/>
    </row>
    <row r="355" spans="2:2" ht="12.5" x14ac:dyDescent="0.25">
      <c r="B355" s="56"/>
    </row>
    <row r="356" spans="2:2" ht="12.5" x14ac:dyDescent="0.25">
      <c r="B356" s="56"/>
    </row>
    <row r="357" spans="2:2" ht="12.5" x14ac:dyDescent="0.25">
      <c r="B357" s="56"/>
    </row>
    <row r="358" spans="2:2" ht="12.5" x14ac:dyDescent="0.25">
      <c r="B358" s="56"/>
    </row>
    <row r="359" spans="2:2" ht="12.5" x14ac:dyDescent="0.25">
      <c r="B359" s="56"/>
    </row>
    <row r="360" spans="2:2" ht="12.5" x14ac:dyDescent="0.25">
      <c r="B360" s="56"/>
    </row>
    <row r="361" spans="2:2" ht="12.5" x14ac:dyDescent="0.25">
      <c r="B361" s="56"/>
    </row>
    <row r="362" spans="2:2" ht="12.5" x14ac:dyDescent="0.25">
      <c r="B362" s="56"/>
    </row>
    <row r="363" spans="2:2" ht="12.5" x14ac:dyDescent="0.25">
      <c r="B363" s="56"/>
    </row>
    <row r="364" spans="2:2" ht="12.5" x14ac:dyDescent="0.25">
      <c r="B364" s="56"/>
    </row>
    <row r="365" spans="2:2" ht="12.5" x14ac:dyDescent="0.25">
      <c r="B365" s="56"/>
    </row>
    <row r="366" spans="2:2" ht="12.5" x14ac:dyDescent="0.25">
      <c r="B366" s="56"/>
    </row>
    <row r="367" spans="2:2" ht="12.5" x14ac:dyDescent="0.25">
      <c r="B367" s="56"/>
    </row>
    <row r="368" spans="2:2" ht="12.5" x14ac:dyDescent="0.25">
      <c r="B368" s="56"/>
    </row>
    <row r="369" spans="2:2" ht="12.5" x14ac:dyDescent="0.25">
      <c r="B369" s="56"/>
    </row>
    <row r="370" spans="2:2" ht="12.5" x14ac:dyDescent="0.25">
      <c r="B370" s="56"/>
    </row>
    <row r="371" spans="2:2" ht="12.5" x14ac:dyDescent="0.25">
      <c r="B371" s="56"/>
    </row>
    <row r="372" spans="2:2" ht="12.5" x14ac:dyDescent="0.25">
      <c r="B372" s="56"/>
    </row>
    <row r="373" spans="2:2" ht="12.5" x14ac:dyDescent="0.25">
      <c r="B373" s="56"/>
    </row>
    <row r="374" spans="2:2" ht="12.5" x14ac:dyDescent="0.25">
      <c r="B374" s="56"/>
    </row>
    <row r="375" spans="2:2" ht="12.5" x14ac:dyDescent="0.25">
      <c r="B375" s="56"/>
    </row>
    <row r="376" spans="2:2" ht="12.5" x14ac:dyDescent="0.25">
      <c r="B376" s="56"/>
    </row>
    <row r="377" spans="2:2" ht="12.5" x14ac:dyDescent="0.25">
      <c r="B377" s="56"/>
    </row>
    <row r="378" spans="2:2" ht="12.5" x14ac:dyDescent="0.25">
      <c r="B378" s="56"/>
    </row>
    <row r="379" spans="2:2" ht="12.5" x14ac:dyDescent="0.25">
      <c r="B379" s="56"/>
    </row>
    <row r="380" spans="2:2" ht="12.5" x14ac:dyDescent="0.25">
      <c r="B380" s="56"/>
    </row>
    <row r="381" spans="2:2" ht="12.5" x14ac:dyDescent="0.25">
      <c r="B381" s="56"/>
    </row>
    <row r="382" spans="2:2" ht="12.5" x14ac:dyDescent="0.25">
      <c r="B382" s="56"/>
    </row>
    <row r="383" spans="2:2" ht="12.5" x14ac:dyDescent="0.25">
      <c r="B383" s="56"/>
    </row>
    <row r="384" spans="2:2" ht="12.5" x14ac:dyDescent="0.25">
      <c r="B384" s="56"/>
    </row>
    <row r="385" spans="2:2" ht="12.5" x14ac:dyDescent="0.25">
      <c r="B385" s="56"/>
    </row>
    <row r="386" spans="2:2" ht="12.5" x14ac:dyDescent="0.25">
      <c r="B386" s="56"/>
    </row>
    <row r="387" spans="2:2" ht="12.5" x14ac:dyDescent="0.25">
      <c r="B387" s="56"/>
    </row>
    <row r="388" spans="2:2" ht="12.5" x14ac:dyDescent="0.25">
      <c r="B388" s="56"/>
    </row>
    <row r="389" spans="2:2" ht="12.5" x14ac:dyDescent="0.25">
      <c r="B389" s="56"/>
    </row>
    <row r="390" spans="2:2" ht="12.5" x14ac:dyDescent="0.25">
      <c r="B390" s="56"/>
    </row>
    <row r="391" spans="2:2" ht="12.5" x14ac:dyDescent="0.25">
      <c r="B391" s="56"/>
    </row>
    <row r="392" spans="2:2" ht="12.5" x14ac:dyDescent="0.25">
      <c r="B392" s="56"/>
    </row>
    <row r="393" spans="2:2" ht="12.5" x14ac:dyDescent="0.25">
      <c r="B393" s="56"/>
    </row>
    <row r="394" spans="2:2" ht="12.5" x14ac:dyDescent="0.25">
      <c r="B394" s="56"/>
    </row>
    <row r="395" spans="2:2" ht="12.5" x14ac:dyDescent="0.25">
      <c r="B395" s="56"/>
    </row>
    <row r="396" spans="2:2" ht="12.5" x14ac:dyDescent="0.25">
      <c r="B396" s="56"/>
    </row>
    <row r="397" spans="2:2" ht="12.5" x14ac:dyDescent="0.25">
      <c r="B397" s="56"/>
    </row>
    <row r="398" spans="2:2" ht="12.5" x14ac:dyDescent="0.25">
      <c r="B398" s="56"/>
    </row>
    <row r="399" spans="2:2" ht="12.5" x14ac:dyDescent="0.25">
      <c r="B399" s="56"/>
    </row>
    <row r="400" spans="2:2" ht="12.5" x14ac:dyDescent="0.25">
      <c r="B400" s="56"/>
    </row>
    <row r="401" spans="2:2" ht="12.5" x14ac:dyDescent="0.25">
      <c r="B401" s="56"/>
    </row>
    <row r="402" spans="2:2" ht="12.5" x14ac:dyDescent="0.25">
      <c r="B402" s="56"/>
    </row>
    <row r="403" spans="2:2" ht="12.5" x14ac:dyDescent="0.25">
      <c r="B403" s="56"/>
    </row>
    <row r="404" spans="2:2" ht="12.5" x14ac:dyDescent="0.25">
      <c r="B404" s="56"/>
    </row>
    <row r="405" spans="2:2" ht="12.5" x14ac:dyDescent="0.25">
      <c r="B405" s="56"/>
    </row>
    <row r="406" spans="2:2" ht="12.5" x14ac:dyDescent="0.25">
      <c r="B406" s="56"/>
    </row>
    <row r="407" spans="2:2" ht="12.5" x14ac:dyDescent="0.25">
      <c r="B407" s="56"/>
    </row>
    <row r="408" spans="2:2" ht="12.5" x14ac:dyDescent="0.25">
      <c r="B408" s="56"/>
    </row>
    <row r="409" spans="2:2" ht="12.5" x14ac:dyDescent="0.25">
      <c r="B409" s="56"/>
    </row>
    <row r="410" spans="2:2" ht="12.5" x14ac:dyDescent="0.25">
      <c r="B410" s="56"/>
    </row>
    <row r="411" spans="2:2" ht="12.5" x14ac:dyDescent="0.25">
      <c r="B411" s="56"/>
    </row>
    <row r="412" spans="2:2" ht="12.5" x14ac:dyDescent="0.25">
      <c r="B412" s="56"/>
    </row>
    <row r="413" spans="2:2" ht="12.5" x14ac:dyDescent="0.25">
      <c r="B413" s="56"/>
    </row>
    <row r="414" spans="2:2" ht="12.5" x14ac:dyDescent="0.25">
      <c r="B414" s="56"/>
    </row>
    <row r="415" spans="2:2" ht="12.5" x14ac:dyDescent="0.25">
      <c r="B415" s="56"/>
    </row>
    <row r="416" spans="2:2" ht="12.5" x14ac:dyDescent="0.25">
      <c r="B416" s="56"/>
    </row>
    <row r="417" spans="2:2" ht="12.5" x14ac:dyDescent="0.25">
      <c r="B417" s="56"/>
    </row>
    <row r="418" spans="2:2" ht="12.5" x14ac:dyDescent="0.25">
      <c r="B418" s="56"/>
    </row>
    <row r="419" spans="2:2" ht="12.5" x14ac:dyDescent="0.25">
      <c r="B419" s="56"/>
    </row>
    <row r="420" spans="2:2" ht="12.5" x14ac:dyDescent="0.25">
      <c r="B420" s="56"/>
    </row>
    <row r="421" spans="2:2" ht="12.5" x14ac:dyDescent="0.25">
      <c r="B421" s="56"/>
    </row>
    <row r="422" spans="2:2" ht="12.5" x14ac:dyDescent="0.25">
      <c r="B422" s="56"/>
    </row>
    <row r="423" spans="2:2" ht="12.5" x14ac:dyDescent="0.25">
      <c r="B423" s="56"/>
    </row>
    <row r="424" spans="2:2" ht="12.5" x14ac:dyDescent="0.25">
      <c r="B424" s="56"/>
    </row>
    <row r="425" spans="2:2" ht="12.5" x14ac:dyDescent="0.25">
      <c r="B425" s="56"/>
    </row>
    <row r="426" spans="2:2" ht="12.5" x14ac:dyDescent="0.25">
      <c r="B426" s="56"/>
    </row>
    <row r="427" spans="2:2" ht="12.5" x14ac:dyDescent="0.25">
      <c r="B427" s="56"/>
    </row>
    <row r="428" spans="2:2" ht="12.5" x14ac:dyDescent="0.25">
      <c r="B428" s="56"/>
    </row>
    <row r="429" spans="2:2" ht="12.5" x14ac:dyDescent="0.25">
      <c r="B429" s="56"/>
    </row>
    <row r="430" spans="2:2" ht="12.5" x14ac:dyDescent="0.25">
      <c r="B430" s="56"/>
    </row>
    <row r="431" spans="2:2" ht="12.5" x14ac:dyDescent="0.25">
      <c r="B431" s="56"/>
    </row>
    <row r="432" spans="2:2" ht="12.5" x14ac:dyDescent="0.25">
      <c r="B432" s="56"/>
    </row>
    <row r="433" spans="2:2" ht="12.5" x14ac:dyDescent="0.25">
      <c r="B433" s="56"/>
    </row>
    <row r="434" spans="2:2" ht="12.5" x14ac:dyDescent="0.25">
      <c r="B434" s="56"/>
    </row>
    <row r="435" spans="2:2" ht="12.5" x14ac:dyDescent="0.25">
      <c r="B435" s="56"/>
    </row>
    <row r="436" spans="2:2" ht="12.5" x14ac:dyDescent="0.25">
      <c r="B436" s="56"/>
    </row>
    <row r="437" spans="2:2" ht="12.5" x14ac:dyDescent="0.25">
      <c r="B437" s="56"/>
    </row>
    <row r="438" spans="2:2" ht="12.5" x14ac:dyDescent="0.25">
      <c r="B438" s="56"/>
    </row>
    <row r="439" spans="2:2" ht="12.5" x14ac:dyDescent="0.25">
      <c r="B439" s="56"/>
    </row>
    <row r="440" spans="2:2" ht="12.5" x14ac:dyDescent="0.25">
      <c r="B440" s="56"/>
    </row>
    <row r="441" spans="2:2" ht="12.5" x14ac:dyDescent="0.25">
      <c r="B441" s="56"/>
    </row>
    <row r="442" spans="2:2" ht="12.5" x14ac:dyDescent="0.25">
      <c r="B442" s="56"/>
    </row>
    <row r="443" spans="2:2" ht="12.5" x14ac:dyDescent="0.25">
      <c r="B443" s="56"/>
    </row>
    <row r="444" spans="2:2" ht="12.5" x14ac:dyDescent="0.25">
      <c r="B444" s="56"/>
    </row>
    <row r="445" spans="2:2" ht="12.5" x14ac:dyDescent="0.25">
      <c r="B445" s="56"/>
    </row>
    <row r="446" spans="2:2" ht="12.5" x14ac:dyDescent="0.25">
      <c r="B446" s="56"/>
    </row>
    <row r="447" spans="2:2" ht="12.5" x14ac:dyDescent="0.25">
      <c r="B447" s="56"/>
    </row>
    <row r="448" spans="2:2" ht="12.5" x14ac:dyDescent="0.25">
      <c r="B448" s="56"/>
    </row>
    <row r="449" spans="2:2" ht="12.5" x14ac:dyDescent="0.25">
      <c r="B449" s="56"/>
    </row>
    <row r="450" spans="2:2" ht="12.5" x14ac:dyDescent="0.25">
      <c r="B450" s="56"/>
    </row>
    <row r="451" spans="2:2" ht="12.5" x14ac:dyDescent="0.25">
      <c r="B451" s="56"/>
    </row>
    <row r="452" spans="2:2" ht="12.5" x14ac:dyDescent="0.25">
      <c r="B452" s="56"/>
    </row>
    <row r="453" spans="2:2" ht="12.5" x14ac:dyDescent="0.25">
      <c r="B453" s="56"/>
    </row>
    <row r="454" spans="2:2" ht="12.5" x14ac:dyDescent="0.25">
      <c r="B454" s="56"/>
    </row>
    <row r="455" spans="2:2" ht="12.5" x14ac:dyDescent="0.25">
      <c r="B455" s="56"/>
    </row>
    <row r="456" spans="2:2" ht="12.5" x14ac:dyDescent="0.25">
      <c r="B456" s="56"/>
    </row>
    <row r="457" spans="2:2" ht="12.5" x14ac:dyDescent="0.25">
      <c r="B457" s="56"/>
    </row>
    <row r="458" spans="2:2" ht="12.5" x14ac:dyDescent="0.25">
      <c r="B458" s="56"/>
    </row>
    <row r="459" spans="2:2" ht="12.5" x14ac:dyDescent="0.25">
      <c r="B459" s="56"/>
    </row>
    <row r="460" spans="2:2" ht="12.5" x14ac:dyDescent="0.25">
      <c r="B460" s="56"/>
    </row>
    <row r="461" spans="2:2" ht="12.5" x14ac:dyDescent="0.25">
      <c r="B461" s="56"/>
    </row>
    <row r="462" spans="2:2" ht="12.5" x14ac:dyDescent="0.25">
      <c r="B462" s="56"/>
    </row>
    <row r="463" spans="2:2" ht="12.5" x14ac:dyDescent="0.25">
      <c r="B463" s="56"/>
    </row>
    <row r="464" spans="2:2" ht="12.5" x14ac:dyDescent="0.25">
      <c r="B464" s="56"/>
    </row>
    <row r="465" spans="2:2" ht="12.5" x14ac:dyDescent="0.25">
      <c r="B465" s="56"/>
    </row>
    <row r="466" spans="2:2" ht="12.5" x14ac:dyDescent="0.25">
      <c r="B466" s="56"/>
    </row>
    <row r="467" spans="2:2" ht="12.5" x14ac:dyDescent="0.25">
      <c r="B467" s="56"/>
    </row>
    <row r="468" spans="2:2" ht="12.5" x14ac:dyDescent="0.25">
      <c r="B468" s="56"/>
    </row>
    <row r="469" spans="2:2" ht="12.5" x14ac:dyDescent="0.25">
      <c r="B469" s="56"/>
    </row>
    <row r="470" spans="2:2" ht="12.5" x14ac:dyDescent="0.25">
      <c r="B470" s="56"/>
    </row>
    <row r="471" spans="2:2" ht="12.5" x14ac:dyDescent="0.25">
      <c r="B471" s="56"/>
    </row>
    <row r="472" spans="2:2" ht="12.5" x14ac:dyDescent="0.25">
      <c r="B472" s="56"/>
    </row>
    <row r="473" spans="2:2" ht="12.5" x14ac:dyDescent="0.25">
      <c r="B473" s="56"/>
    </row>
    <row r="474" spans="2:2" ht="12.5" x14ac:dyDescent="0.25">
      <c r="B474" s="56"/>
    </row>
    <row r="475" spans="2:2" ht="12.5" x14ac:dyDescent="0.25">
      <c r="B475" s="56"/>
    </row>
    <row r="476" spans="2:2" ht="12.5" x14ac:dyDescent="0.25">
      <c r="B476" s="56"/>
    </row>
    <row r="477" spans="2:2" ht="12.5" x14ac:dyDescent="0.25">
      <c r="B477" s="56"/>
    </row>
    <row r="478" spans="2:2" ht="12.5" x14ac:dyDescent="0.25">
      <c r="B478" s="56"/>
    </row>
    <row r="479" spans="2:2" ht="12.5" x14ac:dyDescent="0.25">
      <c r="B479" s="56"/>
    </row>
    <row r="480" spans="2:2" ht="12.5" x14ac:dyDescent="0.25">
      <c r="B480" s="56"/>
    </row>
    <row r="481" spans="2:2" ht="12.5" x14ac:dyDescent="0.25">
      <c r="B481" s="56"/>
    </row>
    <row r="482" spans="2:2" ht="12.5" x14ac:dyDescent="0.25">
      <c r="B482" s="56"/>
    </row>
    <row r="483" spans="2:2" ht="12.5" x14ac:dyDescent="0.25">
      <c r="B483" s="56"/>
    </row>
    <row r="484" spans="2:2" ht="12.5" x14ac:dyDescent="0.25">
      <c r="B484" s="56"/>
    </row>
    <row r="485" spans="2:2" ht="12.5" x14ac:dyDescent="0.25">
      <c r="B485" s="56"/>
    </row>
    <row r="486" spans="2:2" ht="12.5" x14ac:dyDescent="0.25">
      <c r="B486" s="56"/>
    </row>
    <row r="487" spans="2:2" ht="12.5" x14ac:dyDescent="0.25">
      <c r="B487" s="56"/>
    </row>
    <row r="488" spans="2:2" ht="12.5" x14ac:dyDescent="0.25">
      <c r="B488" s="56"/>
    </row>
    <row r="489" spans="2:2" ht="12.5" x14ac:dyDescent="0.25">
      <c r="B489" s="56"/>
    </row>
    <row r="490" spans="2:2" ht="12.5" x14ac:dyDescent="0.25">
      <c r="B490" s="56"/>
    </row>
    <row r="491" spans="2:2" ht="12.5" x14ac:dyDescent="0.25">
      <c r="B491" s="56"/>
    </row>
    <row r="492" spans="2:2" ht="12.5" x14ac:dyDescent="0.25">
      <c r="B492" s="56"/>
    </row>
    <row r="493" spans="2:2" ht="12.5" x14ac:dyDescent="0.25">
      <c r="B493" s="56"/>
    </row>
    <row r="494" spans="2:2" ht="12.5" x14ac:dyDescent="0.25">
      <c r="B494" s="56"/>
    </row>
    <row r="495" spans="2:2" ht="12.5" x14ac:dyDescent="0.25">
      <c r="B495" s="56"/>
    </row>
    <row r="496" spans="2:2" ht="12.5" x14ac:dyDescent="0.25">
      <c r="B496" s="56"/>
    </row>
    <row r="497" spans="2:2" ht="12.5" x14ac:dyDescent="0.25">
      <c r="B497" s="56"/>
    </row>
    <row r="498" spans="2:2" ht="12.5" x14ac:dyDescent="0.25">
      <c r="B498" s="56"/>
    </row>
    <row r="499" spans="2:2" ht="12.5" x14ac:dyDescent="0.25">
      <c r="B499" s="56"/>
    </row>
    <row r="500" spans="2:2" ht="12.5" x14ac:dyDescent="0.25">
      <c r="B500" s="56"/>
    </row>
    <row r="501" spans="2:2" ht="12.5" x14ac:dyDescent="0.25">
      <c r="B501" s="56"/>
    </row>
    <row r="502" spans="2:2" ht="12.5" x14ac:dyDescent="0.25">
      <c r="B502" s="56"/>
    </row>
    <row r="503" spans="2:2" ht="12.5" x14ac:dyDescent="0.25">
      <c r="B503" s="56"/>
    </row>
    <row r="504" spans="2:2" ht="12.5" x14ac:dyDescent="0.25">
      <c r="B504" s="56"/>
    </row>
    <row r="505" spans="2:2" ht="12.5" x14ac:dyDescent="0.25">
      <c r="B505" s="56"/>
    </row>
    <row r="506" spans="2:2" ht="12.5" x14ac:dyDescent="0.25">
      <c r="B506" s="56"/>
    </row>
    <row r="507" spans="2:2" ht="12.5" x14ac:dyDescent="0.25">
      <c r="B507" s="56"/>
    </row>
    <row r="508" spans="2:2" ht="12.5" x14ac:dyDescent="0.25">
      <c r="B508" s="56"/>
    </row>
    <row r="509" spans="2:2" ht="12.5" x14ac:dyDescent="0.25">
      <c r="B509" s="56"/>
    </row>
    <row r="510" spans="2:2" ht="12.5" x14ac:dyDescent="0.25">
      <c r="B510" s="56"/>
    </row>
    <row r="511" spans="2:2" ht="12.5" x14ac:dyDescent="0.25">
      <c r="B511" s="56"/>
    </row>
    <row r="512" spans="2:2" ht="12.5" x14ac:dyDescent="0.25">
      <c r="B512" s="56"/>
    </row>
    <row r="513" spans="2:2" ht="12.5" x14ac:dyDescent="0.25">
      <c r="B513" s="56"/>
    </row>
    <row r="514" spans="2:2" ht="12.5" x14ac:dyDescent="0.25">
      <c r="B514" s="56"/>
    </row>
    <row r="515" spans="2:2" ht="12.5" x14ac:dyDescent="0.25">
      <c r="B515" s="56"/>
    </row>
    <row r="516" spans="2:2" ht="12.5" x14ac:dyDescent="0.25">
      <c r="B516" s="56"/>
    </row>
    <row r="517" spans="2:2" ht="12.5" x14ac:dyDescent="0.25">
      <c r="B517" s="56"/>
    </row>
    <row r="518" spans="2:2" ht="12.5" x14ac:dyDescent="0.25">
      <c r="B518" s="56"/>
    </row>
    <row r="519" spans="2:2" ht="12.5" x14ac:dyDescent="0.25">
      <c r="B519" s="56"/>
    </row>
    <row r="520" spans="2:2" ht="12.5" x14ac:dyDescent="0.25">
      <c r="B520" s="56"/>
    </row>
    <row r="521" spans="2:2" ht="12.5" x14ac:dyDescent="0.25">
      <c r="B521" s="56"/>
    </row>
    <row r="522" spans="2:2" ht="12.5" x14ac:dyDescent="0.25">
      <c r="B522" s="56"/>
    </row>
    <row r="523" spans="2:2" ht="12.5" x14ac:dyDescent="0.25">
      <c r="B523" s="56"/>
    </row>
    <row r="524" spans="2:2" ht="12.5" x14ac:dyDescent="0.25">
      <c r="B524" s="56"/>
    </row>
    <row r="525" spans="2:2" ht="12.5" x14ac:dyDescent="0.25">
      <c r="B525" s="56"/>
    </row>
    <row r="526" spans="2:2" ht="12.5" x14ac:dyDescent="0.25">
      <c r="B526" s="56"/>
    </row>
    <row r="527" spans="2:2" ht="12.5" x14ac:dyDescent="0.25">
      <c r="B527" s="56"/>
    </row>
    <row r="528" spans="2:2" ht="12.5" x14ac:dyDescent="0.25">
      <c r="B528" s="56"/>
    </row>
    <row r="529" spans="2:2" ht="12.5" x14ac:dyDescent="0.25">
      <c r="B529" s="56"/>
    </row>
    <row r="530" spans="2:2" ht="12.5" x14ac:dyDescent="0.25">
      <c r="B530" s="56"/>
    </row>
    <row r="531" spans="2:2" ht="12.5" x14ac:dyDescent="0.25">
      <c r="B531" s="56"/>
    </row>
    <row r="532" spans="2:2" ht="12.5" x14ac:dyDescent="0.25">
      <c r="B532" s="56"/>
    </row>
    <row r="533" spans="2:2" ht="12.5" x14ac:dyDescent="0.25">
      <c r="B533" s="56"/>
    </row>
    <row r="534" spans="2:2" ht="12.5" x14ac:dyDescent="0.25">
      <c r="B534" s="56"/>
    </row>
    <row r="535" spans="2:2" ht="12.5" x14ac:dyDescent="0.25">
      <c r="B535" s="56"/>
    </row>
    <row r="536" spans="2:2" ht="12.5" x14ac:dyDescent="0.25">
      <c r="B536" s="56"/>
    </row>
    <row r="537" spans="2:2" ht="12.5" x14ac:dyDescent="0.25">
      <c r="B537" s="56"/>
    </row>
    <row r="538" spans="2:2" ht="12.5" x14ac:dyDescent="0.25">
      <c r="B538" s="56"/>
    </row>
    <row r="539" spans="2:2" ht="12.5" x14ac:dyDescent="0.25">
      <c r="B539" s="56"/>
    </row>
    <row r="540" spans="2:2" ht="12.5" x14ac:dyDescent="0.25">
      <c r="B540" s="56"/>
    </row>
    <row r="541" spans="2:2" ht="12.5" x14ac:dyDescent="0.25">
      <c r="B541" s="56"/>
    </row>
    <row r="542" spans="2:2" ht="12.5" x14ac:dyDescent="0.25">
      <c r="B542" s="56"/>
    </row>
    <row r="543" spans="2:2" ht="12.5" x14ac:dyDescent="0.25">
      <c r="B543" s="56"/>
    </row>
    <row r="544" spans="2:2" ht="12.5" x14ac:dyDescent="0.25">
      <c r="B544" s="56"/>
    </row>
    <row r="545" spans="2:2" ht="12.5" x14ac:dyDescent="0.25">
      <c r="B545" s="56"/>
    </row>
    <row r="546" spans="2:2" ht="12.5" x14ac:dyDescent="0.25">
      <c r="B546" s="56"/>
    </row>
    <row r="547" spans="2:2" ht="12.5" x14ac:dyDescent="0.25">
      <c r="B547" s="56"/>
    </row>
    <row r="548" spans="2:2" ht="12.5" x14ac:dyDescent="0.25">
      <c r="B548" s="56"/>
    </row>
    <row r="549" spans="2:2" ht="12.5" x14ac:dyDescent="0.25">
      <c r="B549" s="56"/>
    </row>
    <row r="550" spans="2:2" ht="12.5" x14ac:dyDescent="0.25">
      <c r="B550" s="56"/>
    </row>
    <row r="551" spans="2:2" ht="12.5" x14ac:dyDescent="0.25">
      <c r="B551" s="56"/>
    </row>
    <row r="552" spans="2:2" ht="12.5" x14ac:dyDescent="0.25">
      <c r="B552" s="56"/>
    </row>
    <row r="553" spans="2:2" ht="12.5" x14ac:dyDescent="0.25">
      <c r="B553" s="56"/>
    </row>
    <row r="554" spans="2:2" ht="12.5" x14ac:dyDescent="0.25">
      <c r="B554" s="56"/>
    </row>
    <row r="555" spans="2:2" ht="12.5" x14ac:dyDescent="0.25">
      <c r="B555" s="56"/>
    </row>
    <row r="556" spans="2:2" ht="12.5" x14ac:dyDescent="0.25">
      <c r="B556" s="56"/>
    </row>
    <row r="557" spans="2:2" ht="12.5" x14ac:dyDescent="0.25">
      <c r="B557" s="56"/>
    </row>
    <row r="558" spans="2:2" ht="12.5" x14ac:dyDescent="0.25">
      <c r="B558" s="56"/>
    </row>
    <row r="559" spans="2:2" ht="12.5" x14ac:dyDescent="0.25">
      <c r="B559" s="56"/>
    </row>
    <row r="560" spans="2:2" ht="12.5" x14ac:dyDescent="0.25">
      <c r="B560" s="56"/>
    </row>
    <row r="561" spans="2:2" ht="12.5" x14ac:dyDescent="0.25">
      <c r="B561" s="56"/>
    </row>
    <row r="562" spans="2:2" ht="12.5" x14ac:dyDescent="0.25">
      <c r="B562" s="56"/>
    </row>
    <row r="563" spans="2:2" ht="12.5" x14ac:dyDescent="0.25">
      <c r="B563" s="56"/>
    </row>
    <row r="564" spans="2:2" ht="12.5" x14ac:dyDescent="0.25">
      <c r="B564" s="56"/>
    </row>
    <row r="565" spans="2:2" ht="12.5" x14ac:dyDescent="0.25">
      <c r="B565" s="56"/>
    </row>
    <row r="566" spans="2:2" ht="12.5" x14ac:dyDescent="0.25">
      <c r="B566" s="56"/>
    </row>
    <row r="567" spans="2:2" ht="12.5" x14ac:dyDescent="0.25">
      <c r="B567" s="56"/>
    </row>
    <row r="568" spans="2:2" ht="12.5" x14ac:dyDescent="0.25">
      <c r="B568" s="56"/>
    </row>
    <row r="569" spans="2:2" ht="12.5" x14ac:dyDescent="0.25">
      <c r="B569" s="56"/>
    </row>
    <row r="570" spans="2:2" ht="12.5" x14ac:dyDescent="0.25">
      <c r="B570" s="56"/>
    </row>
    <row r="571" spans="2:2" ht="12.5" x14ac:dyDescent="0.25">
      <c r="B571" s="56"/>
    </row>
    <row r="572" spans="2:2" ht="12.5" x14ac:dyDescent="0.25">
      <c r="B572" s="56"/>
    </row>
    <row r="573" spans="2:2" ht="12.5" x14ac:dyDescent="0.25">
      <c r="B573" s="56"/>
    </row>
    <row r="574" spans="2:2" ht="12.5" x14ac:dyDescent="0.25">
      <c r="B574" s="56"/>
    </row>
    <row r="575" spans="2:2" ht="12.5" x14ac:dyDescent="0.25">
      <c r="B575" s="56"/>
    </row>
    <row r="576" spans="2:2" ht="12.5" x14ac:dyDescent="0.25">
      <c r="B576" s="56"/>
    </row>
    <row r="577" spans="2:2" ht="12.5" x14ac:dyDescent="0.25">
      <c r="B577" s="56"/>
    </row>
    <row r="578" spans="2:2" ht="12.5" x14ac:dyDescent="0.25">
      <c r="B578" s="56"/>
    </row>
    <row r="579" spans="2:2" ht="12.5" x14ac:dyDescent="0.25">
      <c r="B579" s="56"/>
    </row>
    <row r="580" spans="2:2" ht="12.5" x14ac:dyDescent="0.25">
      <c r="B580" s="56"/>
    </row>
    <row r="581" spans="2:2" ht="12.5" x14ac:dyDescent="0.25">
      <c r="B581" s="56"/>
    </row>
    <row r="582" spans="2:2" ht="12.5" x14ac:dyDescent="0.25">
      <c r="B582" s="56"/>
    </row>
    <row r="583" spans="2:2" ht="12.5" x14ac:dyDescent="0.25">
      <c r="B583" s="56"/>
    </row>
    <row r="584" spans="2:2" ht="12.5" x14ac:dyDescent="0.25">
      <c r="B584" s="56"/>
    </row>
    <row r="585" spans="2:2" ht="12.5" x14ac:dyDescent="0.25">
      <c r="B585" s="56"/>
    </row>
    <row r="586" spans="2:2" ht="12.5" x14ac:dyDescent="0.25">
      <c r="B586" s="56"/>
    </row>
    <row r="587" spans="2:2" ht="12.5" x14ac:dyDescent="0.25">
      <c r="B587" s="56"/>
    </row>
    <row r="588" spans="2:2" ht="12.5" x14ac:dyDescent="0.25">
      <c r="B588" s="56"/>
    </row>
    <row r="589" spans="2:2" ht="12.5" x14ac:dyDescent="0.25">
      <c r="B589" s="56"/>
    </row>
    <row r="590" spans="2:2" ht="12.5" x14ac:dyDescent="0.25">
      <c r="B590" s="56"/>
    </row>
    <row r="591" spans="2:2" ht="12.5" x14ac:dyDescent="0.25">
      <c r="B591" s="56"/>
    </row>
    <row r="592" spans="2:2" ht="12.5" x14ac:dyDescent="0.25">
      <c r="B592" s="56"/>
    </row>
    <row r="593" spans="2:2" ht="12.5" x14ac:dyDescent="0.25">
      <c r="B593" s="56"/>
    </row>
    <row r="594" spans="2:2" ht="12.5" x14ac:dyDescent="0.25">
      <c r="B594" s="56"/>
    </row>
    <row r="595" spans="2:2" ht="12.5" x14ac:dyDescent="0.25">
      <c r="B595" s="56"/>
    </row>
    <row r="596" spans="2:2" ht="12.5" x14ac:dyDescent="0.25">
      <c r="B596" s="56"/>
    </row>
    <row r="597" spans="2:2" ht="12.5" x14ac:dyDescent="0.25">
      <c r="B597" s="56"/>
    </row>
    <row r="598" spans="2:2" ht="12.5" x14ac:dyDescent="0.25">
      <c r="B598" s="56"/>
    </row>
    <row r="599" spans="2:2" ht="12.5" x14ac:dyDescent="0.25">
      <c r="B599" s="56"/>
    </row>
    <row r="600" spans="2:2" ht="12.5" x14ac:dyDescent="0.25">
      <c r="B600" s="56"/>
    </row>
    <row r="601" spans="2:2" ht="12.5" x14ac:dyDescent="0.25">
      <c r="B601" s="56"/>
    </row>
    <row r="602" spans="2:2" ht="12.5" x14ac:dyDescent="0.25">
      <c r="B602" s="56"/>
    </row>
    <row r="603" spans="2:2" ht="12.5" x14ac:dyDescent="0.25">
      <c r="B603" s="56"/>
    </row>
    <row r="604" spans="2:2" ht="12.5" x14ac:dyDescent="0.25">
      <c r="B604" s="56"/>
    </row>
    <row r="605" spans="2:2" ht="12.5" x14ac:dyDescent="0.25">
      <c r="B605" s="56"/>
    </row>
    <row r="606" spans="2:2" ht="12.5" x14ac:dyDescent="0.25">
      <c r="B606" s="56"/>
    </row>
    <row r="607" spans="2:2" ht="12.5" x14ac:dyDescent="0.25">
      <c r="B607" s="56"/>
    </row>
    <row r="608" spans="2:2" ht="12.5" x14ac:dyDescent="0.25">
      <c r="B608" s="56"/>
    </row>
    <row r="609" spans="2:2" ht="12.5" x14ac:dyDescent="0.25">
      <c r="B609" s="56"/>
    </row>
    <row r="610" spans="2:2" ht="12.5" x14ac:dyDescent="0.25">
      <c r="B610" s="56"/>
    </row>
    <row r="611" spans="2:2" ht="12.5" x14ac:dyDescent="0.25">
      <c r="B611" s="56"/>
    </row>
    <row r="612" spans="2:2" ht="12.5" x14ac:dyDescent="0.25">
      <c r="B612" s="56"/>
    </row>
    <row r="613" spans="2:2" ht="12.5" x14ac:dyDescent="0.25">
      <c r="B613" s="56"/>
    </row>
    <row r="614" spans="2:2" ht="12.5" x14ac:dyDescent="0.25">
      <c r="B614" s="56"/>
    </row>
    <row r="615" spans="2:2" ht="12.5" x14ac:dyDescent="0.25">
      <c r="B615" s="56"/>
    </row>
    <row r="616" spans="2:2" ht="12.5" x14ac:dyDescent="0.25">
      <c r="B616" s="56"/>
    </row>
    <row r="617" spans="2:2" ht="12.5" x14ac:dyDescent="0.25">
      <c r="B617" s="56"/>
    </row>
    <row r="618" spans="2:2" ht="12.5" x14ac:dyDescent="0.25">
      <c r="B618" s="56"/>
    </row>
    <row r="619" spans="2:2" ht="12.5" x14ac:dyDescent="0.25">
      <c r="B619" s="56"/>
    </row>
    <row r="620" spans="2:2" ht="12.5" x14ac:dyDescent="0.25">
      <c r="B620" s="56"/>
    </row>
    <row r="621" spans="2:2" ht="12.5" x14ac:dyDescent="0.25">
      <c r="B621" s="56"/>
    </row>
    <row r="622" spans="2:2" ht="12.5" x14ac:dyDescent="0.25">
      <c r="B622" s="56"/>
    </row>
    <row r="623" spans="2:2" ht="12.5" x14ac:dyDescent="0.25">
      <c r="B623" s="56"/>
    </row>
    <row r="624" spans="2:2" ht="12.5" x14ac:dyDescent="0.25">
      <c r="B624" s="56"/>
    </row>
    <row r="625" spans="2:2" ht="12.5" x14ac:dyDescent="0.25">
      <c r="B625" s="56"/>
    </row>
    <row r="626" spans="2:2" ht="12.5" x14ac:dyDescent="0.25">
      <c r="B626" s="56"/>
    </row>
    <row r="627" spans="2:2" ht="12.5" x14ac:dyDescent="0.25">
      <c r="B627" s="56"/>
    </row>
    <row r="628" spans="2:2" ht="12.5" x14ac:dyDescent="0.25">
      <c r="B628" s="56"/>
    </row>
    <row r="629" spans="2:2" ht="12.5" x14ac:dyDescent="0.25">
      <c r="B629" s="56"/>
    </row>
    <row r="630" spans="2:2" ht="12.5" x14ac:dyDescent="0.25">
      <c r="B630" s="56"/>
    </row>
    <row r="631" spans="2:2" ht="12.5" x14ac:dyDescent="0.25">
      <c r="B631" s="56"/>
    </row>
    <row r="632" spans="2:2" ht="12.5" x14ac:dyDescent="0.25">
      <c r="B632" s="56"/>
    </row>
    <row r="633" spans="2:2" ht="12.5" x14ac:dyDescent="0.25">
      <c r="B633" s="56"/>
    </row>
    <row r="634" spans="2:2" ht="12.5" x14ac:dyDescent="0.25">
      <c r="B634" s="56"/>
    </row>
    <row r="635" spans="2:2" ht="12.5" x14ac:dyDescent="0.25">
      <c r="B635" s="56"/>
    </row>
    <row r="636" spans="2:2" ht="12.5" x14ac:dyDescent="0.25">
      <c r="B636" s="56"/>
    </row>
    <row r="637" spans="2:2" ht="12.5" x14ac:dyDescent="0.25">
      <c r="B637" s="56"/>
    </row>
    <row r="638" spans="2:2" ht="12.5" x14ac:dyDescent="0.25">
      <c r="B638" s="56"/>
    </row>
    <row r="639" spans="2:2" ht="12.5" x14ac:dyDescent="0.25">
      <c r="B639" s="56"/>
    </row>
    <row r="640" spans="2:2" ht="12.5" x14ac:dyDescent="0.25">
      <c r="B640" s="56"/>
    </row>
    <row r="641" spans="2:2" ht="12.5" x14ac:dyDescent="0.25">
      <c r="B641" s="56"/>
    </row>
    <row r="642" spans="2:2" ht="12.5" x14ac:dyDescent="0.25">
      <c r="B642" s="56"/>
    </row>
    <row r="643" spans="2:2" ht="12.5" x14ac:dyDescent="0.25">
      <c r="B643" s="56"/>
    </row>
    <row r="644" spans="2:2" ht="12.5" x14ac:dyDescent="0.25">
      <c r="B644" s="56"/>
    </row>
    <row r="645" spans="2:2" ht="12.5" x14ac:dyDescent="0.25">
      <c r="B645" s="56"/>
    </row>
    <row r="646" spans="2:2" ht="12.5" x14ac:dyDescent="0.25">
      <c r="B646" s="56"/>
    </row>
    <row r="647" spans="2:2" ht="12.5" x14ac:dyDescent="0.25">
      <c r="B647" s="56"/>
    </row>
    <row r="648" spans="2:2" ht="12.5" x14ac:dyDescent="0.25">
      <c r="B648" s="56"/>
    </row>
    <row r="649" spans="2:2" ht="12.5" x14ac:dyDescent="0.25">
      <c r="B649" s="56"/>
    </row>
    <row r="650" spans="2:2" ht="12.5" x14ac:dyDescent="0.25">
      <c r="B650" s="56"/>
    </row>
    <row r="651" spans="2:2" ht="12.5" x14ac:dyDescent="0.25">
      <c r="B651" s="56"/>
    </row>
    <row r="652" spans="2:2" ht="12.5" x14ac:dyDescent="0.25">
      <c r="B652" s="56"/>
    </row>
    <row r="653" spans="2:2" ht="12.5" x14ac:dyDescent="0.25">
      <c r="B653" s="56"/>
    </row>
    <row r="654" spans="2:2" ht="12.5" x14ac:dyDescent="0.25">
      <c r="B654" s="56"/>
    </row>
    <row r="655" spans="2:2" ht="12.5" x14ac:dyDescent="0.25">
      <c r="B655" s="56"/>
    </row>
    <row r="656" spans="2:2" ht="12.5" x14ac:dyDescent="0.25">
      <c r="B656" s="56"/>
    </row>
    <row r="657" spans="2:2" ht="12.5" x14ac:dyDescent="0.25">
      <c r="B657" s="56"/>
    </row>
    <row r="658" spans="2:2" ht="12.5" x14ac:dyDescent="0.25">
      <c r="B658" s="56"/>
    </row>
    <row r="659" spans="2:2" ht="12.5" x14ac:dyDescent="0.25">
      <c r="B659" s="56"/>
    </row>
    <row r="660" spans="2:2" ht="12.5" x14ac:dyDescent="0.25">
      <c r="B660" s="56"/>
    </row>
    <row r="661" spans="2:2" ht="12.5" x14ac:dyDescent="0.25">
      <c r="B661" s="56"/>
    </row>
    <row r="662" spans="2:2" ht="12.5" x14ac:dyDescent="0.25">
      <c r="B662" s="56"/>
    </row>
    <row r="663" spans="2:2" ht="12.5" x14ac:dyDescent="0.25">
      <c r="B663" s="56"/>
    </row>
    <row r="664" spans="2:2" ht="12.5" x14ac:dyDescent="0.25">
      <c r="B664" s="56"/>
    </row>
    <row r="665" spans="2:2" ht="12.5" x14ac:dyDescent="0.25">
      <c r="B665" s="56"/>
    </row>
    <row r="666" spans="2:2" ht="12.5" x14ac:dyDescent="0.25">
      <c r="B666" s="56"/>
    </row>
    <row r="667" spans="2:2" ht="12.5" x14ac:dyDescent="0.25">
      <c r="B667" s="56"/>
    </row>
    <row r="668" spans="2:2" ht="12.5" x14ac:dyDescent="0.25">
      <c r="B668" s="56"/>
    </row>
    <row r="669" spans="2:2" ht="12.5" x14ac:dyDescent="0.25">
      <c r="B669" s="56"/>
    </row>
    <row r="670" spans="2:2" ht="12.5" x14ac:dyDescent="0.25">
      <c r="B670" s="56"/>
    </row>
    <row r="671" spans="2:2" ht="12.5" x14ac:dyDescent="0.25">
      <c r="B671" s="56"/>
    </row>
    <row r="672" spans="2:2" ht="12.5" x14ac:dyDescent="0.25">
      <c r="B672" s="56"/>
    </row>
    <row r="673" spans="2:2" ht="12.5" x14ac:dyDescent="0.25">
      <c r="B673" s="56"/>
    </row>
    <row r="674" spans="2:2" ht="12.5" x14ac:dyDescent="0.25">
      <c r="B674" s="56"/>
    </row>
    <row r="675" spans="2:2" ht="12.5" x14ac:dyDescent="0.25">
      <c r="B675" s="56"/>
    </row>
    <row r="676" spans="2:2" ht="12.5" x14ac:dyDescent="0.25">
      <c r="B676" s="56"/>
    </row>
    <row r="677" spans="2:2" ht="12.5" x14ac:dyDescent="0.25">
      <c r="B677" s="56"/>
    </row>
    <row r="678" spans="2:2" ht="12.5" x14ac:dyDescent="0.25">
      <c r="B678" s="56"/>
    </row>
    <row r="679" spans="2:2" ht="12.5" x14ac:dyDescent="0.25">
      <c r="B679" s="56"/>
    </row>
    <row r="680" spans="2:2" ht="12.5" x14ac:dyDescent="0.25">
      <c r="B680" s="56"/>
    </row>
    <row r="681" spans="2:2" ht="12.5" x14ac:dyDescent="0.25">
      <c r="B681" s="56"/>
    </row>
    <row r="682" spans="2:2" ht="12.5" x14ac:dyDescent="0.25">
      <c r="B682" s="56"/>
    </row>
    <row r="683" spans="2:2" ht="12.5" x14ac:dyDescent="0.25">
      <c r="B683" s="56"/>
    </row>
    <row r="684" spans="2:2" ht="12.5" x14ac:dyDescent="0.25">
      <c r="B684" s="56"/>
    </row>
    <row r="685" spans="2:2" ht="12.5" x14ac:dyDescent="0.25">
      <c r="B685" s="56"/>
    </row>
    <row r="686" spans="2:2" ht="12.5" x14ac:dyDescent="0.25">
      <c r="B686" s="56"/>
    </row>
    <row r="687" spans="2:2" ht="12.5" x14ac:dyDescent="0.25">
      <c r="B687" s="56"/>
    </row>
    <row r="688" spans="2:2" ht="12.5" x14ac:dyDescent="0.25">
      <c r="B688" s="56"/>
    </row>
    <row r="689" spans="2:2" ht="12.5" x14ac:dyDescent="0.25">
      <c r="B689" s="56"/>
    </row>
    <row r="690" spans="2:2" ht="12.5" x14ac:dyDescent="0.25">
      <c r="B690" s="56"/>
    </row>
    <row r="691" spans="2:2" ht="12.5" x14ac:dyDescent="0.25">
      <c r="B691" s="56"/>
    </row>
    <row r="692" spans="2:2" ht="12.5" x14ac:dyDescent="0.25">
      <c r="B692" s="56"/>
    </row>
    <row r="693" spans="2:2" ht="12.5" x14ac:dyDescent="0.25">
      <c r="B693" s="56"/>
    </row>
    <row r="694" spans="2:2" ht="12.5" x14ac:dyDescent="0.25">
      <c r="B694" s="56"/>
    </row>
    <row r="695" spans="2:2" ht="12.5" x14ac:dyDescent="0.25">
      <c r="B695" s="56"/>
    </row>
    <row r="696" spans="2:2" ht="12.5" x14ac:dyDescent="0.25">
      <c r="B696" s="56"/>
    </row>
    <row r="697" spans="2:2" ht="12.5" x14ac:dyDescent="0.25">
      <c r="B697" s="56"/>
    </row>
    <row r="698" spans="2:2" ht="12.5" x14ac:dyDescent="0.25">
      <c r="B698" s="56"/>
    </row>
    <row r="699" spans="2:2" ht="12.5" x14ac:dyDescent="0.25">
      <c r="B699" s="56"/>
    </row>
    <row r="700" spans="2:2" ht="12.5" x14ac:dyDescent="0.25">
      <c r="B700" s="56"/>
    </row>
    <row r="701" spans="2:2" ht="12.5" x14ac:dyDescent="0.25">
      <c r="B701" s="56"/>
    </row>
    <row r="702" spans="2:2" ht="12.5" x14ac:dyDescent="0.25">
      <c r="B702" s="56"/>
    </row>
    <row r="703" spans="2:2" ht="12.5" x14ac:dyDescent="0.25">
      <c r="B703" s="56"/>
    </row>
    <row r="704" spans="2:2" ht="12.5" x14ac:dyDescent="0.25">
      <c r="B704" s="56"/>
    </row>
    <row r="705" spans="2:2" ht="12.5" x14ac:dyDescent="0.25">
      <c r="B705" s="56"/>
    </row>
    <row r="706" spans="2:2" ht="12.5" x14ac:dyDescent="0.25">
      <c r="B706" s="56"/>
    </row>
    <row r="707" spans="2:2" ht="12.5" x14ac:dyDescent="0.25">
      <c r="B707" s="56"/>
    </row>
    <row r="708" spans="2:2" ht="12.5" x14ac:dyDescent="0.25">
      <c r="B708" s="56"/>
    </row>
    <row r="709" spans="2:2" ht="12.5" x14ac:dyDescent="0.25">
      <c r="B709" s="56"/>
    </row>
    <row r="710" spans="2:2" ht="12.5" x14ac:dyDescent="0.25">
      <c r="B710" s="56"/>
    </row>
    <row r="711" spans="2:2" ht="12.5" x14ac:dyDescent="0.25">
      <c r="B711" s="56"/>
    </row>
    <row r="712" spans="2:2" ht="12.5" x14ac:dyDescent="0.25">
      <c r="B712" s="56"/>
    </row>
    <row r="713" spans="2:2" ht="12.5" x14ac:dyDescent="0.25">
      <c r="B713" s="56"/>
    </row>
    <row r="714" spans="2:2" ht="12.5" x14ac:dyDescent="0.25">
      <c r="B714" s="56"/>
    </row>
    <row r="715" spans="2:2" ht="12.5" x14ac:dyDescent="0.25">
      <c r="B715" s="56"/>
    </row>
    <row r="716" spans="2:2" ht="12.5" x14ac:dyDescent="0.25">
      <c r="B716" s="56"/>
    </row>
    <row r="717" spans="2:2" ht="12.5" x14ac:dyDescent="0.25">
      <c r="B717" s="56"/>
    </row>
    <row r="718" spans="2:2" ht="12.5" x14ac:dyDescent="0.25">
      <c r="B718" s="56"/>
    </row>
    <row r="719" spans="2:2" ht="12.5" x14ac:dyDescent="0.25">
      <c r="B719" s="56"/>
    </row>
    <row r="720" spans="2:2" ht="12.5" x14ac:dyDescent="0.25">
      <c r="B720" s="56"/>
    </row>
    <row r="721" spans="2:2" ht="12.5" x14ac:dyDescent="0.25">
      <c r="B721" s="56"/>
    </row>
    <row r="722" spans="2:2" ht="12.5" x14ac:dyDescent="0.25">
      <c r="B722" s="56"/>
    </row>
    <row r="723" spans="2:2" ht="12.5" x14ac:dyDescent="0.25">
      <c r="B723" s="56"/>
    </row>
    <row r="724" spans="2:2" ht="12.5" x14ac:dyDescent="0.25">
      <c r="B724" s="56"/>
    </row>
    <row r="725" spans="2:2" ht="12.5" x14ac:dyDescent="0.25">
      <c r="B725" s="56"/>
    </row>
    <row r="726" spans="2:2" ht="12.5" x14ac:dyDescent="0.25">
      <c r="B726" s="56"/>
    </row>
    <row r="727" spans="2:2" ht="12.5" x14ac:dyDescent="0.25">
      <c r="B727" s="56"/>
    </row>
    <row r="728" spans="2:2" ht="12.5" x14ac:dyDescent="0.25">
      <c r="B728" s="56"/>
    </row>
    <row r="729" spans="2:2" ht="12.5" x14ac:dyDescent="0.25">
      <c r="B729" s="56"/>
    </row>
    <row r="730" spans="2:2" ht="12.5" x14ac:dyDescent="0.25">
      <c r="B730" s="56"/>
    </row>
    <row r="731" spans="2:2" ht="12.5" x14ac:dyDescent="0.25">
      <c r="B731" s="56"/>
    </row>
    <row r="732" spans="2:2" ht="12.5" x14ac:dyDescent="0.25">
      <c r="B732" s="56"/>
    </row>
    <row r="733" spans="2:2" ht="12.5" x14ac:dyDescent="0.25">
      <c r="B733" s="56"/>
    </row>
    <row r="734" spans="2:2" ht="12.5" x14ac:dyDescent="0.25">
      <c r="B734" s="56"/>
    </row>
    <row r="735" spans="2:2" ht="12.5" x14ac:dyDescent="0.25">
      <c r="B735" s="56"/>
    </row>
    <row r="736" spans="2:2" ht="12.5" x14ac:dyDescent="0.25">
      <c r="B736" s="56"/>
    </row>
    <row r="737" spans="2:2" ht="12.5" x14ac:dyDescent="0.25">
      <c r="B737" s="56"/>
    </row>
    <row r="738" spans="2:2" ht="12.5" x14ac:dyDescent="0.25">
      <c r="B738" s="56"/>
    </row>
    <row r="739" spans="2:2" ht="12.5" x14ac:dyDescent="0.25">
      <c r="B739" s="56"/>
    </row>
    <row r="740" spans="2:2" ht="12.5" x14ac:dyDescent="0.25">
      <c r="B740" s="56"/>
    </row>
    <row r="741" spans="2:2" ht="12.5" x14ac:dyDescent="0.25">
      <c r="B741" s="56"/>
    </row>
    <row r="742" spans="2:2" ht="12.5" x14ac:dyDescent="0.25">
      <c r="B742" s="56"/>
    </row>
    <row r="743" spans="2:2" ht="12.5" x14ac:dyDescent="0.25">
      <c r="B743" s="56"/>
    </row>
    <row r="744" spans="2:2" ht="12.5" x14ac:dyDescent="0.25">
      <c r="B744" s="56"/>
    </row>
    <row r="745" spans="2:2" ht="12.5" x14ac:dyDescent="0.25">
      <c r="B745" s="56"/>
    </row>
    <row r="746" spans="2:2" ht="12.5" x14ac:dyDescent="0.25">
      <c r="B746" s="56"/>
    </row>
    <row r="747" spans="2:2" ht="12.5" x14ac:dyDescent="0.25">
      <c r="B747" s="56"/>
    </row>
    <row r="748" spans="2:2" ht="12.5" x14ac:dyDescent="0.25">
      <c r="B748" s="56"/>
    </row>
    <row r="749" spans="2:2" ht="12.5" x14ac:dyDescent="0.25">
      <c r="B749" s="56"/>
    </row>
    <row r="750" spans="2:2" ht="12.5" x14ac:dyDescent="0.25">
      <c r="B750" s="56"/>
    </row>
    <row r="751" spans="2:2" ht="12.5" x14ac:dyDescent="0.25">
      <c r="B751" s="56"/>
    </row>
    <row r="752" spans="2:2" ht="12.5" x14ac:dyDescent="0.25">
      <c r="B752" s="56"/>
    </row>
    <row r="753" spans="2:2" ht="12.5" x14ac:dyDescent="0.25">
      <c r="B753" s="56"/>
    </row>
    <row r="754" spans="2:2" ht="12.5" x14ac:dyDescent="0.25">
      <c r="B754" s="56"/>
    </row>
    <row r="755" spans="2:2" ht="12.5" x14ac:dyDescent="0.25">
      <c r="B755" s="56"/>
    </row>
    <row r="756" spans="2:2" ht="12.5" x14ac:dyDescent="0.25">
      <c r="B756" s="56"/>
    </row>
    <row r="757" spans="2:2" ht="12.5" x14ac:dyDescent="0.25">
      <c r="B757" s="56"/>
    </row>
    <row r="758" spans="2:2" ht="12.5" x14ac:dyDescent="0.25">
      <c r="B758" s="56"/>
    </row>
    <row r="759" spans="2:2" ht="12.5" x14ac:dyDescent="0.25">
      <c r="B759" s="56"/>
    </row>
    <row r="760" spans="2:2" ht="12.5" x14ac:dyDescent="0.25">
      <c r="B760" s="56"/>
    </row>
    <row r="761" spans="2:2" ht="12.5" x14ac:dyDescent="0.25">
      <c r="B761" s="56"/>
    </row>
    <row r="762" spans="2:2" ht="12.5" x14ac:dyDescent="0.25">
      <c r="B762" s="56"/>
    </row>
    <row r="763" spans="2:2" ht="12.5" x14ac:dyDescent="0.25">
      <c r="B763" s="56"/>
    </row>
    <row r="764" spans="2:2" ht="12.5" x14ac:dyDescent="0.25">
      <c r="B764" s="56"/>
    </row>
    <row r="765" spans="2:2" ht="12.5" x14ac:dyDescent="0.25">
      <c r="B765" s="56"/>
    </row>
    <row r="766" spans="2:2" ht="12.5" x14ac:dyDescent="0.25">
      <c r="B766" s="56"/>
    </row>
    <row r="767" spans="2:2" ht="12.5" x14ac:dyDescent="0.25">
      <c r="B767" s="56"/>
    </row>
    <row r="768" spans="2:2" ht="12.5" x14ac:dyDescent="0.25">
      <c r="B768" s="56"/>
    </row>
    <row r="769" spans="2:2" ht="12.5" x14ac:dyDescent="0.25">
      <c r="B769" s="56"/>
    </row>
    <row r="770" spans="2:2" ht="12.5" x14ac:dyDescent="0.25">
      <c r="B770" s="56"/>
    </row>
    <row r="771" spans="2:2" ht="12.5" x14ac:dyDescent="0.25">
      <c r="B771" s="56"/>
    </row>
    <row r="772" spans="2:2" ht="12.5" x14ac:dyDescent="0.25">
      <c r="B772" s="56"/>
    </row>
    <row r="773" spans="2:2" ht="12.5" x14ac:dyDescent="0.25">
      <c r="B773" s="56"/>
    </row>
    <row r="774" spans="2:2" ht="12.5" x14ac:dyDescent="0.25">
      <c r="B774" s="56"/>
    </row>
    <row r="775" spans="2:2" ht="12.5" x14ac:dyDescent="0.25">
      <c r="B775" s="56"/>
    </row>
    <row r="776" spans="2:2" ht="12.5" x14ac:dyDescent="0.25">
      <c r="B776" s="56"/>
    </row>
    <row r="777" spans="2:2" ht="12.5" x14ac:dyDescent="0.25">
      <c r="B777" s="56"/>
    </row>
    <row r="778" spans="2:2" ht="12.5" x14ac:dyDescent="0.25">
      <c r="B778" s="56"/>
    </row>
    <row r="779" spans="2:2" ht="12.5" x14ac:dyDescent="0.25">
      <c r="B779" s="56"/>
    </row>
    <row r="780" spans="2:2" ht="12.5" x14ac:dyDescent="0.25">
      <c r="B780" s="56"/>
    </row>
    <row r="781" spans="2:2" ht="12.5" x14ac:dyDescent="0.25">
      <c r="B781" s="56"/>
    </row>
    <row r="782" spans="2:2" ht="12.5" x14ac:dyDescent="0.25">
      <c r="B782" s="56"/>
    </row>
    <row r="783" spans="2:2" ht="12.5" x14ac:dyDescent="0.25">
      <c r="B783" s="56"/>
    </row>
    <row r="784" spans="2:2" ht="12.5" x14ac:dyDescent="0.25">
      <c r="B784" s="56"/>
    </row>
    <row r="785" spans="2:2" ht="12.5" x14ac:dyDescent="0.25">
      <c r="B785" s="56"/>
    </row>
    <row r="786" spans="2:2" ht="12.5" x14ac:dyDescent="0.25">
      <c r="B786" s="56"/>
    </row>
    <row r="787" spans="2:2" ht="12.5" x14ac:dyDescent="0.25">
      <c r="B787" s="56"/>
    </row>
    <row r="788" spans="2:2" ht="12.5" x14ac:dyDescent="0.25">
      <c r="B788" s="56"/>
    </row>
    <row r="789" spans="2:2" ht="12.5" x14ac:dyDescent="0.25">
      <c r="B789" s="56"/>
    </row>
    <row r="790" spans="2:2" ht="12.5" x14ac:dyDescent="0.25">
      <c r="B790" s="56"/>
    </row>
    <row r="791" spans="2:2" ht="12.5" x14ac:dyDescent="0.25">
      <c r="B791" s="56"/>
    </row>
    <row r="792" spans="2:2" ht="12.5" x14ac:dyDescent="0.25">
      <c r="B792" s="56"/>
    </row>
    <row r="793" spans="2:2" ht="12.5" x14ac:dyDescent="0.25">
      <c r="B793" s="56"/>
    </row>
    <row r="794" spans="2:2" ht="12.5" x14ac:dyDescent="0.25">
      <c r="B794" s="56"/>
    </row>
    <row r="795" spans="2:2" ht="12.5" x14ac:dyDescent="0.25">
      <c r="B795" s="56"/>
    </row>
    <row r="796" spans="2:2" ht="12.5" x14ac:dyDescent="0.25">
      <c r="B796" s="56"/>
    </row>
    <row r="797" spans="2:2" ht="12.5" x14ac:dyDescent="0.25">
      <c r="B797" s="56"/>
    </row>
    <row r="798" spans="2:2" ht="12.5" x14ac:dyDescent="0.25">
      <c r="B798" s="56"/>
    </row>
    <row r="799" spans="2:2" ht="12.5" x14ac:dyDescent="0.25">
      <c r="B799" s="56"/>
    </row>
    <row r="800" spans="2:2" ht="12.5" x14ac:dyDescent="0.25">
      <c r="B800" s="56"/>
    </row>
    <row r="801" spans="2:2" ht="12.5" x14ac:dyDescent="0.25">
      <c r="B801" s="56"/>
    </row>
    <row r="802" spans="2:2" ht="12.5" x14ac:dyDescent="0.25">
      <c r="B802" s="56"/>
    </row>
    <row r="803" spans="2:2" ht="12.5" x14ac:dyDescent="0.25">
      <c r="B803" s="56"/>
    </row>
    <row r="804" spans="2:2" ht="12.5" x14ac:dyDescent="0.25">
      <c r="B804" s="56"/>
    </row>
    <row r="805" spans="2:2" ht="12.5" x14ac:dyDescent="0.25">
      <c r="B805" s="56"/>
    </row>
    <row r="806" spans="2:2" ht="12.5" x14ac:dyDescent="0.25">
      <c r="B806" s="56"/>
    </row>
    <row r="807" spans="2:2" ht="12.5" x14ac:dyDescent="0.25">
      <c r="B807" s="56"/>
    </row>
    <row r="808" spans="2:2" ht="12.5" x14ac:dyDescent="0.25">
      <c r="B808" s="56"/>
    </row>
    <row r="809" spans="2:2" ht="12.5" x14ac:dyDescent="0.25">
      <c r="B809" s="56"/>
    </row>
    <row r="810" spans="2:2" ht="12.5" x14ac:dyDescent="0.25">
      <c r="B810" s="56"/>
    </row>
    <row r="811" spans="2:2" ht="12.5" x14ac:dyDescent="0.25">
      <c r="B811" s="56"/>
    </row>
    <row r="812" spans="2:2" ht="12.5" x14ac:dyDescent="0.25">
      <c r="B812" s="56"/>
    </row>
    <row r="813" spans="2:2" ht="12.5" x14ac:dyDescent="0.25">
      <c r="B813" s="56"/>
    </row>
    <row r="814" spans="2:2" ht="12.5" x14ac:dyDescent="0.25">
      <c r="B814" s="56"/>
    </row>
    <row r="815" spans="2:2" ht="12.5" x14ac:dyDescent="0.25">
      <c r="B815" s="56"/>
    </row>
    <row r="816" spans="2:2" ht="12.5" x14ac:dyDescent="0.25">
      <c r="B816" s="56"/>
    </row>
    <row r="817" spans="2:2" ht="12.5" x14ac:dyDescent="0.25">
      <c r="B817" s="56"/>
    </row>
    <row r="818" spans="2:2" ht="12.5" x14ac:dyDescent="0.25">
      <c r="B818" s="56"/>
    </row>
    <row r="819" spans="2:2" ht="12.5" x14ac:dyDescent="0.25">
      <c r="B819" s="56"/>
    </row>
    <row r="820" spans="2:2" ht="12.5" x14ac:dyDescent="0.25">
      <c r="B820" s="56"/>
    </row>
    <row r="821" spans="2:2" ht="12.5" x14ac:dyDescent="0.25">
      <c r="B821" s="56"/>
    </row>
    <row r="822" spans="2:2" ht="12.5" x14ac:dyDescent="0.25">
      <c r="B822" s="56"/>
    </row>
    <row r="823" spans="2:2" ht="12.5" x14ac:dyDescent="0.25">
      <c r="B823" s="56"/>
    </row>
    <row r="824" spans="2:2" ht="12.5" x14ac:dyDescent="0.25">
      <c r="B824" s="56"/>
    </row>
    <row r="825" spans="2:2" ht="12.5" x14ac:dyDescent="0.25">
      <c r="B825" s="56"/>
    </row>
    <row r="826" spans="2:2" ht="12.5" x14ac:dyDescent="0.25">
      <c r="B826" s="56"/>
    </row>
    <row r="827" spans="2:2" ht="12.5" x14ac:dyDescent="0.25">
      <c r="B827" s="56"/>
    </row>
    <row r="828" spans="2:2" ht="12.5" x14ac:dyDescent="0.25">
      <c r="B828" s="56"/>
    </row>
    <row r="829" spans="2:2" ht="12.5" x14ac:dyDescent="0.25">
      <c r="B829" s="56"/>
    </row>
    <row r="830" spans="2:2" ht="12.5" x14ac:dyDescent="0.25">
      <c r="B830" s="56"/>
    </row>
    <row r="831" spans="2:2" ht="12.5" x14ac:dyDescent="0.25">
      <c r="B831" s="56"/>
    </row>
    <row r="832" spans="2:2" ht="12.5" x14ac:dyDescent="0.25">
      <c r="B832" s="56"/>
    </row>
    <row r="833" spans="2:2" ht="12.5" x14ac:dyDescent="0.25">
      <c r="B833" s="56"/>
    </row>
    <row r="834" spans="2:2" ht="12.5" x14ac:dyDescent="0.25">
      <c r="B834" s="56"/>
    </row>
    <row r="835" spans="2:2" ht="12.5" x14ac:dyDescent="0.25">
      <c r="B835" s="56"/>
    </row>
    <row r="836" spans="2:2" ht="12.5" x14ac:dyDescent="0.25">
      <c r="B836" s="56"/>
    </row>
    <row r="837" spans="2:2" ht="12.5" x14ac:dyDescent="0.25">
      <c r="B837" s="56"/>
    </row>
    <row r="838" spans="2:2" ht="12.5" x14ac:dyDescent="0.25">
      <c r="B838" s="56"/>
    </row>
    <row r="839" spans="2:2" ht="12.5" x14ac:dyDescent="0.25">
      <c r="B839" s="56"/>
    </row>
    <row r="840" spans="2:2" ht="12.5" x14ac:dyDescent="0.25">
      <c r="B840" s="56"/>
    </row>
    <row r="841" spans="2:2" ht="12.5" x14ac:dyDescent="0.25">
      <c r="B841" s="56"/>
    </row>
    <row r="842" spans="2:2" ht="12.5" x14ac:dyDescent="0.25">
      <c r="B842" s="56"/>
    </row>
    <row r="843" spans="2:2" ht="12.5" x14ac:dyDescent="0.25">
      <c r="B843" s="56"/>
    </row>
    <row r="844" spans="2:2" ht="12.5" x14ac:dyDescent="0.25">
      <c r="B844" s="56"/>
    </row>
    <row r="845" spans="2:2" ht="12.5" x14ac:dyDescent="0.25">
      <c r="B845" s="56"/>
    </row>
    <row r="846" spans="2:2" ht="12.5" x14ac:dyDescent="0.25">
      <c r="B846" s="56"/>
    </row>
    <row r="847" spans="2:2" ht="12.5" x14ac:dyDescent="0.25">
      <c r="B847" s="56"/>
    </row>
    <row r="848" spans="2:2" ht="12.5" x14ac:dyDescent="0.25">
      <c r="B848" s="56"/>
    </row>
    <row r="849" spans="2:2" ht="12.5" x14ac:dyDescent="0.25">
      <c r="B849" s="56"/>
    </row>
    <row r="850" spans="2:2" ht="12.5" x14ac:dyDescent="0.25">
      <c r="B850" s="56"/>
    </row>
    <row r="851" spans="2:2" ht="12.5" x14ac:dyDescent="0.25">
      <c r="B851" s="56"/>
    </row>
    <row r="852" spans="2:2" ht="12.5" x14ac:dyDescent="0.25">
      <c r="B852" s="56"/>
    </row>
    <row r="853" spans="2:2" ht="12.5" x14ac:dyDescent="0.25">
      <c r="B853" s="56"/>
    </row>
    <row r="854" spans="2:2" ht="12.5" x14ac:dyDescent="0.25">
      <c r="B854" s="56"/>
    </row>
    <row r="855" spans="2:2" ht="12.5" x14ac:dyDescent="0.25">
      <c r="B855" s="56"/>
    </row>
    <row r="856" spans="2:2" ht="12.5" x14ac:dyDescent="0.25">
      <c r="B856" s="56"/>
    </row>
    <row r="857" spans="2:2" ht="12.5" x14ac:dyDescent="0.25">
      <c r="B857" s="56"/>
    </row>
    <row r="858" spans="2:2" ht="12.5" x14ac:dyDescent="0.25">
      <c r="B858" s="56"/>
    </row>
    <row r="859" spans="2:2" ht="12.5" x14ac:dyDescent="0.25">
      <c r="B859" s="56"/>
    </row>
    <row r="860" spans="2:2" ht="12.5" x14ac:dyDescent="0.25">
      <c r="B860" s="56"/>
    </row>
    <row r="861" spans="2:2" ht="12.5" x14ac:dyDescent="0.25">
      <c r="B861" s="56"/>
    </row>
    <row r="862" spans="2:2" ht="12.5" x14ac:dyDescent="0.25">
      <c r="B862" s="56"/>
    </row>
    <row r="863" spans="2:2" ht="12.5" x14ac:dyDescent="0.25">
      <c r="B863" s="56"/>
    </row>
    <row r="864" spans="2:2" ht="12.5" x14ac:dyDescent="0.25">
      <c r="B864" s="56"/>
    </row>
    <row r="865" spans="2:2" ht="12.5" x14ac:dyDescent="0.25">
      <c r="B865" s="56"/>
    </row>
    <row r="866" spans="2:2" ht="12.5" x14ac:dyDescent="0.25">
      <c r="B866" s="56"/>
    </row>
    <row r="867" spans="2:2" ht="12.5" x14ac:dyDescent="0.25">
      <c r="B867" s="56"/>
    </row>
    <row r="868" spans="2:2" ht="12.5" x14ac:dyDescent="0.25">
      <c r="B868" s="56"/>
    </row>
    <row r="869" spans="2:2" ht="12.5" x14ac:dyDescent="0.25">
      <c r="B869" s="56"/>
    </row>
    <row r="870" spans="2:2" ht="12.5" x14ac:dyDescent="0.25">
      <c r="B870" s="56"/>
    </row>
    <row r="871" spans="2:2" ht="12.5" x14ac:dyDescent="0.25">
      <c r="B871" s="56"/>
    </row>
    <row r="872" spans="2:2" ht="12.5" x14ac:dyDescent="0.25">
      <c r="B872" s="56"/>
    </row>
    <row r="873" spans="2:2" ht="12.5" x14ac:dyDescent="0.25">
      <c r="B873" s="56"/>
    </row>
    <row r="874" spans="2:2" ht="12.5" x14ac:dyDescent="0.25">
      <c r="B874" s="56"/>
    </row>
    <row r="875" spans="2:2" ht="12.5" x14ac:dyDescent="0.25">
      <c r="B875" s="56"/>
    </row>
    <row r="876" spans="2:2" ht="12.5" x14ac:dyDescent="0.25">
      <c r="B876" s="56"/>
    </row>
    <row r="877" spans="2:2" ht="12.5" x14ac:dyDescent="0.25">
      <c r="B877" s="56"/>
    </row>
    <row r="878" spans="2:2" ht="12.5" x14ac:dyDescent="0.25">
      <c r="B878" s="56"/>
    </row>
    <row r="879" spans="2:2" ht="12.5" x14ac:dyDescent="0.25">
      <c r="B879" s="56"/>
    </row>
    <row r="880" spans="2:2" ht="12.5" x14ac:dyDescent="0.25">
      <c r="B880" s="56"/>
    </row>
    <row r="881" spans="2:2" ht="12.5" x14ac:dyDescent="0.25">
      <c r="B881" s="56"/>
    </row>
    <row r="882" spans="2:2" ht="12.5" x14ac:dyDescent="0.25">
      <c r="B882" s="56"/>
    </row>
    <row r="883" spans="2:2" ht="12.5" x14ac:dyDescent="0.25">
      <c r="B883" s="56"/>
    </row>
    <row r="884" spans="2:2" ht="12.5" x14ac:dyDescent="0.25">
      <c r="B884" s="56"/>
    </row>
    <row r="885" spans="2:2" ht="12.5" x14ac:dyDescent="0.25">
      <c r="B885" s="56"/>
    </row>
    <row r="886" spans="2:2" ht="12.5" x14ac:dyDescent="0.25">
      <c r="B886" s="56"/>
    </row>
    <row r="887" spans="2:2" ht="12.5" x14ac:dyDescent="0.25">
      <c r="B887" s="56"/>
    </row>
    <row r="888" spans="2:2" ht="12.5" x14ac:dyDescent="0.25">
      <c r="B888" s="56"/>
    </row>
    <row r="889" spans="2:2" ht="12.5" x14ac:dyDescent="0.25">
      <c r="B889" s="56"/>
    </row>
    <row r="890" spans="2:2" ht="12.5" x14ac:dyDescent="0.25">
      <c r="B890" s="56"/>
    </row>
    <row r="891" spans="2:2" ht="12.5" x14ac:dyDescent="0.25">
      <c r="B891" s="56"/>
    </row>
    <row r="892" spans="2:2" ht="12.5" x14ac:dyDescent="0.25">
      <c r="B892" s="56"/>
    </row>
    <row r="893" spans="2:2" ht="12.5" x14ac:dyDescent="0.25">
      <c r="B893" s="56"/>
    </row>
    <row r="894" spans="2:2" ht="12.5" x14ac:dyDescent="0.25">
      <c r="B894" s="56"/>
    </row>
    <row r="895" spans="2:2" ht="12.5" x14ac:dyDescent="0.25">
      <c r="B895" s="56"/>
    </row>
    <row r="896" spans="2:2" ht="12.5" x14ac:dyDescent="0.25">
      <c r="B896" s="56"/>
    </row>
    <row r="897" spans="2:2" ht="12.5" x14ac:dyDescent="0.25">
      <c r="B897" s="56"/>
    </row>
    <row r="898" spans="2:2" ht="12.5" x14ac:dyDescent="0.25">
      <c r="B898" s="56"/>
    </row>
    <row r="899" spans="2:2" ht="12.5" x14ac:dyDescent="0.25">
      <c r="B899" s="56"/>
    </row>
    <row r="900" spans="2:2" ht="12.5" x14ac:dyDescent="0.25">
      <c r="B900" s="56"/>
    </row>
    <row r="901" spans="2:2" ht="12.5" x14ac:dyDescent="0.25">
      <c r="B901" s="56"/>
    </row>
    <row r="902" spans="2:2" ht="12.5" x14ac:dyDescent="0.25">
      <c r="B902" s="56"/>
    </row>
    <row r="903" spans="2:2" ht="12.5" x14ac:dyDescent="0.25">
      <c r="B903" s="56"/>
    </row>
    <row r="904" spans="2:2" ht="12.5" x14ac:dyDescent="0.25">
      <c r="B904" s="56"/>
    </row>
    <row r="905" spans="2:2" ht="12.5" x14ac:dyDescent="0.25">
      <c r="B905" s="56"/>
    </row>
    <row r="906" spans="2:2" ht="12.5" x14ac:dyDescent="0.25">
      <c r="B906" s="56"/>
    </row>
    <row r="907" spans="2:2" ht="12.5" x14ac:dyDescent="0.25">
      <c r="B907" s="56"/>
    </row>
    <row r="908" spans="2:2" ht="12.5" x14ac:dyDescent="0.25">
      <c r="B908" s="56"/>
    </row>
    <row r="909" spans="2:2" ht="12.5" x14ac:dyDescent="0.25">
      <c r="B909" s="56"/>
    </row>
    <row r="910" spans="2:2" ht="12.5" x14ac:dyDescent="0.25">
      <c r="B910" s="56"/>
    </row>
    <row r="911" spans="2:2" ht="12.5" x14ac:dyDescent="0.25">
      <c r="B911" s="56"/>
    </row>
    <row r="912" spans="2:2" ht="12.5" x14ac:dyDescent="0.25">
      <c r="B912" s="56"/>
    </row>
    <row r="913" spans="2:2" ht="12.5" x14ac:dyDescent="0.25">
      <c r="B913" s="56"/>
    </row>
    <row r="914" spans="2:2" ht="12.5" x14ac:dyDescent="0.25">
      <c r="B914" s="56"/>
    </row>
    <row r="915" spans="2:2" ht="12.5" x14ac:dyDescent="0.25">
      <c r="B915" s="56"/>
    </row>
    <row r="916" spans="2:2" ht="12.5" x14ac:dyDescent="0.25">
      <c r="B916" s="56"/>
    </row>
    <row r="917" spans="2:2" ht="12.5" x14ac:dyDescent="0.25">
      <c r="B917" s="56"/>
    </row>
    <row r="918" spans="2:2" ht="12.5" x14ac:dyDescent="0.25">
      <c r="B918" s="56"/>
    </row>
    <row r="919" spans="2:2" ht="12.5" x14ac:dyDescent="0.25">
      <c r="B919" s="56"/>
    </row>
    <row r="920" spans="2:2" ht="12.5" x14ac:dyDescent="0.25">
      <c r="B920" s="56"/>
    </row>
    <row r="921" spans="2:2" ht="12.5" x14ac:dyDescent="0.25">
      <c r="B921" s="56"/>
    </row>
    <row r="922" spans="2:2" ht="12.5" x14ac:dyDescent="0.25">
      <c r="B922" s="56"/>
    </row>
    <row r="923" spans="2:2" ht="12.5" x14ac:dyDescent="0.25">
      <c r="B923" s="56"/>
    </row>
    <row r="924" spans="2:2" ht="12.5" x14ac:dyDescent="0.25">
      <c r="B924" s="56"/>
    </row>
    <row r="925" spans="2:2" ht="12.5" x14ac:dyDescent="0.25">
      <c r="B925" s="56"/>
    </row>
    <row r="926" spans="2:2" ht="12.5" x14ac:dyDescent="0.25">
      <c r="B926" s="56"/>
    </row>
    <row r="927" spans="2:2" ht="12.5" x14ac:dyDescent="0.25">
      <c r="B927" s="56"/>
    </row>
    <row r="928" spans="2:2" ht="12.5" x14ac:dyDescent="0.25">
      <c r="B928" s="56"/>
    </row>
    <row r="929" spans="2:2" ht="12.5" x14ac:dyDescent="0.25">
      <c r="B929" s="56"/>
    </row>
    <row r="930" spans="2:2" ht="12.5" x14ac:dyDescent="0.25">
      <c r="B930" s="56"/>
    </row>
    <row r="931" spans="2:2" ht="12.5" x14ac:dyDescent="0.25">
      <c r="B931" s="56"/>
    </row>
    <row r="932" spans="2:2" ht="12.5" x14ac:dyDescent="0.25">
      <c r="B932" s="56"/>
    </row>
    <row r="933" spans="2:2" ht="12.5" x14ac:dyDescent="0.25">
      <c r="B933" s="56"/>
    </row>
    <row r="934" spans="2:2" ht="12.5" x14ac:dyDescent="0.25">
      <c r="B934" s="56"/>
    </row>
    <row r="935" spans="2:2" ht="12.5" x14ac:dyDescent="0.25">
      <c r="B935" s="56"/>
    </row>
    <row r="936" spans="2:2" ht="12.5" x14ac:dyDescent="0.25">
      <c r="B936" s="56"/>
    </row>
    <row r="937" spans="2:2" ht="12.5" x14ac:dyDescent="0.25">
      <c r="B937" s="56"/>
    </row>
    <row r="938" spans="2:2" ht="12.5" x14ac:dyDescent="0.25">
      <c r="B938" s="56"/>
    </row>
    <row r="939" spans="2:2" ht="12.5" x14ac:dyDescent="0.25">
      <c r="B939" s="56"/>
    </row>
    <row r="940" spans="2:2" ht="12.5" x14ac:dyDescent="0.25">
      <c r="B940" s="56"/>
    </row>
    <row r="941" spans="2:2" ht="12.5" x14ac:dyDescent="0.25">
      <c r="B941" s="56"/>
    </row>
    <row r="942" spans="2:2" ht="12.5" x14ac:dyDescent="0.25">
      <c r="B942" s="56"/>
    </row>
    <row r="943" spans="2:2" ht="12.5" x14ac:dyDescent="0.25">
      <c r="B943" s="56"/>
    </row>
    <row r="944" spans="2:2" ht="12.5" x14ac:dyDescent="0.25">
      <c r="B944" s="56"/>
    </row>
    <row r="945" spans="2:2" ht="12.5" x14ac:dyDescent="0.25">
      <c r="B945" s="56"/>
    </row>
    <row r="946" spans="2:2" ht="12.5" x14ac:dyDescent="0.25">
      <c r="B946" s="56"/>
    </row>
    <row r="947" spans="2:2" ht="12.5" x14ac:dyDescent="0.25">
      <c r="B947" s="56"/>
    </row>
    <row r="948" spans="2:2" ht="12.5" x14ac:dyDescent="0.25">
      <c r="B948" s="56"/>
    </row>
    <row r="949" spans="2:2" ht="12.5" x14ac:dyDescent="0.25">
      <c r="B949" s="56"/>
    </row>
    <row r="950" spans="2:2" ht="12.5" x14ac:dyDescent="0.25">
      <c r="B950" s="56"/>
    </row>
    <row r="951" spans="2:2" ht="12.5" x14ac:dyDescent="0.25">
      <c r="B951" s="56"/>
    </row>
    <row r="952" spans="2:2" ht="12.5" x14ac:dyDescent="0.25">
      <c r="B952" s="56"/>
    </row>
    <row r="953" spans="2:2" ht="12.5" x14ac:dyDescent="0.25">
      <c r="B953" s="56"/>
    </row>
    <row r="954" spans="2:2" ht="12.5" x14ac:dyDescent="0.25">
      <c r="B954" s="56"/>
    </row>
    <row r="955" spans="2:2" ht="12.5" x14ac:dyDescent="0.25">
      <c r="B955" s="56"/>
    </row>
    <row r="956" spans="2:2" ht="12.5" x14ac:dyDescent="0.25">
      <c r="B956" s="56"/>
    </row>
    <row r="957" spans="2:2" ht="12.5" x14ac:dyDescent="0.25">
      <c r="B957" s="56"/>
    </row>
    <row r="958" spans="2:2" ht="12.5" x14ac:dyDescent="0.25">
      <c r="B958" s="56"/>
    </row>
    <row r="959" spans="2:2" ht="12.5" x14ac:dyDescent="0.25">
      <c r="B959" s="56"/>
    </row>
    <row r="960" spans="2:2" ht="12.5" x14ac:dyDescent="0.25">
      <c r="B960" s="56"/>
    </row>
    <row r="961" spans="2:2" ht="12.5" x14ac:dyDescent="0.25">
      <c r="B961" s="56"/>
    </row>
    <row r="962" spans="2:2" ht="12.5" x14ac:dyDescent="0.25">
      <c r="B962" s="56"/>
    </row>
    <row r="963" spans="2:2" ht="12.5" x14ac:dyDescent="0.25">
      <c r="B963" s="56"/>
    </row>
    <row r="964" spans="2:2" ht="12.5" x14ac:dyDescent="0.25">
      <c r="B964" s="56"/>
    </row>
    <row r="965" spans="2:2" ht="12.5" x14ac:dyDescent="0.25">
      <c r="B965" s="56"/>
    </row>
    <row r="966" spans="2:2" ht="12.5" x14ac:dyDescent="0.25">
      <c r="B966" s="56"/>
    </row>
    <row r="967" spans="2:2" ht="12.5" x14ac:dyDescent="0.25">
      <c r="B967" s="56"/>
    </row>
    <row r="968" spans="2:2" ht="12.5" x14ac:dyDescent="0.25">
      <c r="B968" s="56"/>
    </row>
    <row r="969" spans="2:2" ht="12.5" x14ac:dyDescent="0.25">
      <c r="B969" s="56"/>
    </row>
    <row r="970" spans="2:2" ht="12.5" x14ac:dyDescent="0.25">
      <c r="B970" s="56"/>
    </row>
    <row r="971" spans="2:2" ht="12.5" x14ac:dyDescent="0.25">
      <c r="B971" s="56"/>
    </row>
    <row r="972" spans="2:2" ht="12.5" x14ac:dyDescent="0.25">
      <c r="B972" s="56"/>
    </row>
    <row r="973" spans="2:2" ht="12.5" x14ac:dyDescent="0.25">
      <c r="B973" s="56"/>
    </row>
    <row r="974" spans="2:2" ht="12.5" x14ac:dyDescent="0.25">
      <c r="B974" s="56"/>
    </row>
    <row r="975" spans="2:2" ht="12.5" x14ac:dyDescent="0.25">
      <c r="B975" s="56"/>
    </row>
    <row r="976" spans="2:2" ht="12.5" x14ac:dyDescent="0.25">
      <c r="B976" s="56"/>
    </row>
    <row r="977" spans="2:2" ht="12.5" x14ac:dyDescent="0.25">
      <c r="B977" s="56"/>
    </row>
    <row r="978" spans="2:2" ht="12.5" x14ac:dyDescent="0.25">
      <c r="B978" s="56"/>
    </row>
    <row r="979" spans="2:2" ht="12.5" x14ac:dyDescent="0.25">
      <c r="B979" s="56"/>
    </row>
    <row r="980" spans="2:2" ht="12.5" x14ac:dyDescent="0.25">
      <c r="B980" s="56"/>
    </row>
    <row r="981" spans="2:2" ht="12.5" x14ac:dyDescent="0.25">
      <c r="B981" s="56"/>
    </row>
    <row r="982" spans="2:2" ht="12.5" x14ac:dyDescent="0.25">
      <c r="B982" s="56"/>
    </row>
    <row r="983" spans="2:2" ht="12.5" x14ac:dyDescent="0.25">
      <c r="B983" s="56"/>
    </row>
    <row r="984" spans="2:2" ht="12.5" x14ac:dyDescent="0.25">
      <c r="B984" s="56"/>
    </row>
    <row r="985" spans="2:2" ht="12.5" x14ac:dyDescent="0.25">
      <c r="B985" s="56"/>
    </row>
    <row r="986" spans="2:2" ht="12.5" x14ac:dyDescent="0.25">
      <c r="B986" s="56"/>
    </row>
    <row r="987" spans="2:2" ht="12.5" x14ac:dyDescent="0.25">
      <c r="B987" s="56"/>
    </row>
    <row r="988" spans="2:2" ht="12.5" x14ac:dyDescent="0.25">
      <c r="B988" s="56"/>
    </row>
    <row r="989" spans="2:2" ht="12.5" x14ac:dyDescent="0.25">
      <c r="B989" s="56"/>
    </row>
    <row r="990" spans="2:2" ht="12.5" x14ac:dyDescent="0.25">
      <c r="B990" s="56"/>
    </row>
    <row r="991" spans="2:2" ht="12.5" x14ac:dyDescent="0.25">
      <c r="B991" s="56"/>
    </row>
    <row r="992" spans="2:2" ht="12.5" x14ac:dyDescent="0.25">
      <c r="B992" s="56"/>
    </row>
    <row r="993" spans="2:2" ht="12.5" x14ac:dyDescent="0.25">
      <c r="B993" s="56"/>
    </row>
    <row r="994" spans="2:2" ht="12.5" x14ac:dyDescent="0.25">
      <c r="B994" s="56"/>
    </row>
    <row r="995" spans="2:2" ht="12.5" x14ac:dyDescent="0.25">
      <c r="B995" s="56"/>
    </row>
    <row r="996" spans="2:2" ht="12.5" x14ac:dyDescent="0.25">
      <c r="B996" s="56"/>
    </row>
    <row r="997" spans="2:2" ht="12.5" x14ac:dyDescent="0.25">
      <c r="B997" s="56"/>
    </row>
    <row r="998" spans="2:2" ht="12.5" x14ac:dyDescent="0.25">
      <c r="B998" s="56"/>
    </row>
    <row r="999" spans="2:2" ht="12.5" x14ac:dyDescent="0.25">
      <c r="B999" s="56"/>
    </row>
    <row r="1000" spans="2:2" ht="12.5" x14ac:dyDescent="0.25">
      <c r="B1000" s="56"/>
    </row>
    <row r="1001" spans="2:2" ht="12.5" x14ac:dyDescent="0.25">
      <c r="B1001" s="56"/>
    </row>
    <row r="1002" spans="2:2" ht="12.5" x14ac:dyDescent="0.25">
      <c r="B1002" s="56"/>
    </row>
    <row r="1003" spans="2:2" ht="12.5" x14ac:dyDescent="0.25">
      <c r="B1003" s="56"/>
    </row>
    <row r="1004" spans="2:2" ht="12.5" x14ac:dyDescent="0.25">
      <c r="B1004" s="56"/>
    </row>
    <row r="1005" spans="2:2" ht="12.5" x14ac:dyDescent="0.25">
      <c r="B1005" s="56"/>
    </row>
    <row r="1006" spans="2:2" ht="12.5" x14ac:dyDescent="0.25">
      <c r="B1006" s="56"/>
    </row>
    <row r="1007" spans="2:2" ht="12.5" x14ac:dyDescent="0.25">
      <c r="B1007" s="56"/>
    </row>
    <row r="1008" spans="2:2" ht="12.5" x14ac:dyDescent="0.25">
      <c r="B1008" s="56"/>
    </row>
    <row r="1009" spans="2:2" ht="12.5" x14ac:dyDescent="0.25">
      <c r="B1009" s="56"/>
    </row>
    <row r="1010" spans="2:2" ht="12.5" x14ac:dyDescent="0.25">
      <c r="B1010" s="56"/>
    </row>
    <row r="1011" spans="2:2" ht="12.5" x14ac:dyDescent="0.25">
      <c r="B1011" s="56"/>
    </row>
    <row r="1012" spans="2:2" ht="12.5" x14ac:dyDescent="0.25">
      <c r="B1012" s="56"/>
    </row>
    <row r="1013" spans="2:2" ht="12.5" x14ac:dyDescent="0.25">
      <c r="B1013" s="56"/>
    </row>
    <row r="1014" spans="2:2" ht="12.5" x14ac:dyDescent="0.25">
      <c r="B1014" s="56"/>
    </row>
    <row r="1015" spans="2:2" ht="12.5" x14ac:dyDescent="0.25">
      <c r="B1015" s="56"/>
    </row>
    <row r="1016" spans="2:2" ht="12.5" x14ac:dyDescent="0.25">
      <c r="B1016" s="56"/>
    </row>
    <row r="1017" spans="2:2" ht="12.5" x14ac:dyDescent="0.25">
      <c r="B1017" s="56"/>
    </row>
    <row r="1018" spans="2:2" ht="12.5" x14ac:dyDescent="0.25">
      <c r="B1018" s="56"/>
    </row>
    <row r="1019" spans="2:2" ht="12.5" x14ac:dyDescent="0.25">
      <c r="B1019" s="56"/>
    </row>
    <row r="1020" spans="2:2" ht="12.5" x14ac:dyDescent="0.25">
      <c r="B1020" s="56"/>
    </row>
    <row r="1021" spans="2:2" ht="12.5" x14ac:dyDescent="0.25">
      <c r="B1021" s="56"/>
    </row>
    <row r="1022" spans="2:2" ht="12.5" x14ac:dyDescent="0.25">
      <c r="B1022" s="56"/>
    </row>
    <row r="1023" spans="2:2" ht="12.5" x14ac:dyDescent="0.25">
      <c r="B1023" s="56"/>
    </row>
    <row r="1024" spans="2:2" ht="12.5" x14ac:dyDescent="0.25">
      <c r="B1024" s="56"/>
    </row>
  </sheetData>
  <mergeCells count="5">
    <mergeCell ref="R31:V39"/>
    <mergeCell ref="A7:A27"/>
    <mergeCell ref="A32:A43"/>
    <mergeCell ref="C3:E3"/>
    <mergeCell ref="F3:H3"/>
  </mergeCell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Z1024"/>
  <sheetViews>
    <sheetView zoomScale="90" zoomScaleNormal="90" workbookViewId="0">
      <pane xSplit="2" ySplit="4" topLeftCell="C26" activePane="bottomRight" state="frozen"/>
      <selection pane="topRight" activeCell="C1" sqref="C1"/>
      <selection pane="bottomLeft" activeCell="A6" sqref="A6"/>
      <selection pane="bottomRight" activeCell="L25" sqref="L25"/>
    </sheetView>
  </sheetViews>
  <sheetFormatPr defaultColWidth="14.453125" defaultRowHeight="15.75" customHeight="1" x14ac:dyDescent="0.25"/>
  <cols>
    <col min="1" max="1" width="14.36328125" style="55" customWidth="1"/>
    <col min="2" max="2" width="11.1796875" style="55" customWidth="1"/>
    <col min="3" max="3" width="8" style="55" customWidth="1"/>
    <col min="4" max="4" width="7.1796875" style="55" customWidth="1"/>
    <col min="5" max="5" width="8.6328125" style="55" customWidth="1"/>
    <col min="6" max="6" width="9.453125" style="120" customWidth="1"/>
    <col min="7" max="7" width="5" style="120" customWidth="1"/>
    <col min="8" max="8" width="11.453125" style="120" customWidth="1"/>
    <col min="9" max="9" width="8.453125" style="120" customWidth="1"/>
    <col min="10" max="10" width="9.1796875" style="120" customWidth="1"/>
    <col min="11" max="11" width="9" style="120" customWidth="1"/>
    <col min="12" max="12" width="10.1796875" style="120" customWidth="1"/>
    <col min="13" max="13" width="10.36328125" style="120" customWidth="1"/>
    <col min="14" max="14" width="10.453125" style="120" customWidth="1"/>
    <col min="15" max="15" width="9.36328125" style="120" customWidth="1"/>
    <col min="16" max="17" width="10" style="120" customWidth="1"/>
    <col min="18" max="21" width="14.453125" style="120"/>
    <col min="22" max="22" width="22.1796875" style="120" customWidth="1"/>
    <col min="23" max="16384" width="14.453125" style="120"/>
  </cols>
  <sheetData>
    <row r="1" spans="1:26" ht="15.75" customHeight="1" x14ac:dyDescent="0.35">
      <c r="A1" s="54"/>
      <c r="F1" s="52" t="s">
        <v>93</v>
      </c>
      <c r="M1" s="121" t="s">
        <v>94</v>
      </c>
    </row>
    <row r="2" spans="1:26" ht="15.75" customHeight="1" x14ac:dyDescent="0.25">
      <c r="A2" s="54"/>
      <c r="C2" s="107" t="s">
        <v>63</v>
      </c>
    </row>
    <row r="3" spans="1:26" ht="15.75" customHeight="1" x14ac:dyDescent="0.35">
      <c r="B3" s="56"/>
      <c r="C3" s="139" t="s">
        <v>40</v>
      </c>
      <c r="D3" s="140"/>
      <c r="E3" s="140"/>
      <c r="F3" s="141" t="s">
        <v>39</v>
      </c>
      <c r="G3" s="141"/>
      <c r="H3" s="141"/>
      <c r="I3" s="8"/>
      <c r="J3" s="109" t="s">
        <v>107</v>
      </c>
      <c r="U3" s="1" t="s">
        <v>41</v>
      </c>
      <c r="V3" s="1"/>
      <c r="W3" s="1"/>
      <c r="X3" s="1"/>
      <c r="Y3" s="1"/>
      <c r="Z3" s="1"/>
    </row>
    <row r="4" spans="1:26" ht="50.5" x14ac:dyDescent="0.3">
      <c r="A4" s="57"/>
      <c r="B4" s="58" t="s">
        <v>42</v>
      </c>
      <c r="C4" s="59" t="s">
        <v>43</v>
      </c>
      <c r="D4" s="60" t="s">
        <v>95</v>
      </c>
      <c r="E4" s="59" t="s">
        <v>45</v>
      </c>
      <c r="F4" s="26"/>
      <c r="G4" s="29"/>
      <c r="H4" s="26" t="s">
        <v>46</v>
      </c>
      <c r="I4" s="26" t="s">
        <v>47</v>
      </c>
      <c r="J4" s="26">
        <v>2020</v>
      </c>
      <c r="K4" s="28">
        <v>2025</v>
      </c>
      <c r="L4" s="111">
        <v>2030</v>
      </c>
      <c r="M4" s="28">
        <v>2035</v>
      </c>
      <c r="N4" s="28">
        <v>2040</v>
      </c>
      <c r="O4" s="28">
        <v>2045</v>
      </c>
      <c r="P4" s="28">
        <v>2050</v>
      </c>
      <c r="Q4" s="29"/>
      <c r="R4" s="29"/>
      <c r="S4" s="29"/>
      <c r="T4" s="29"/>
      <c r="U4" s="29"/>
      <c r="V4" s="30"/>
      <c r="W4" s="30"/>
      <c r="X4" s="30"/>
      <c r="Y4" s="30"/>
      <c r="Z4" s="30"/>
    </row>
    <row r="5" spans="1:26" ht="15.75" customHeight="1" x14ac:dyDescent="0.3">
      <c r="A5" s="57"/>
      <c r="B5" s="123" t="s">
        <v>106</v>
      </c>
      <c r="C5" s="61"/>
      <c r="D5" s="62"/>
      <c r="E5" s="61"/>
      <c r="F5" s="53" t="s">
        <v>55</v>
      </c>
      <c r="G5" s="31"/>
      <c r="H5" s="32"/>
      <c r="I5" s="33"/>
      <c r="J5" s="94"/>
      <c r="K5" s="94"/>
      <c r="L5" s="94"/>
      <c r="M5" s="94">
        <v>0.68</v>
      </c>
      <c r="N5" s="94"/>
      <c r="O5" s="94"/>
      <c r="P5" s="94"/>
      <c r="Q5" s="34"/>
      <c r="R5" s="34"/>
      <c r="S5" s="34"/>
      <c r="T5" s="34"/>
      <c r="U5" s="34"/>
      <c r="V5" s="35"/>
      <c r="W5" s="35"/>
      <c r="X5" s="35"/>
      <c r="Y5" s="35"/>
      <c r="Z5" s="35"/>
    </row>
    <row r="6" spans="1:26" ht="15.75" customHeight="1" x14ac:dyDescent="0.3">
      <c r="A6" s="57"/>
      <c r="B6" s="108" t="s">
        <v>65</v>
      </c>
      <c r="C6" s="61"/>
      <c r="D6" s="62"/>
      <c r="E6" s="61"/>
      <c r="F6" s="53" t="s">
        <v>55</v>
      </c>
      <c r="G6" s="31"/>
      <c r="H6" s="32"/>
      <c r="I6" s="33"/>
      <c r="J6" s="94"/>
      <c r="K6" s="94"/>
      <c r="L6" s="110">
        <v>0.53600000000000003</v>
      </c>
      <c r="M6" s="94"/>
      <c r="N6" s="94"/>
      <c r="O6" s="94"/>
      <c r="P6" s="94">
        <v>0</v>
      </c>
      <c r="Q6" s="34"/>
      <c r="R6" s="34"/>
      <c r="S6" s="34"/>
      <c r="T6" s="34"/>
      <c r="U6" s="34"/>
      <c r="V6" s="35"/>
      <c r="W6" s="35"/>
      <c r="X6" s="35"/>
      <c r="Y6" s="35"/>
      <c r="Z6" s="35"/>
    </row>
    <row r="7" spans="1:26" ht="15.75" customHeight="1" x14ac:dyDescent="0.3">
      <c r="A7" s="133" t="s">
        <v>2</v>
      </c>
      <c r="B7" s="99" t="s">
        <v>57</v>
      </c>
      <c r="C7" s="64">
        <v>0.28299999999999997</v>
      </c>
      <c r="D7" s="65">
        <f>41.4/97.4</f>
        <v>0.4250513347022587</v>
      </c>
      <c r="E7" s="64">
        <f>SUM(E8:E12)</f>
        <v>0.621</v>
      </c>
      <c r="F7" s="1"/>
      <c r="G7" s="55"/>
      <c r="H7" s="91"/>
      <c r="I7" s="91"/>
      <c r="J7" s="92"/>
      <c r="K7" s="92"/>
      <c r="L7" s="92"/>
      <c r="M7" s="92"/>
      <c r="N7" s="92"/>
      <c r="O7" s="92"/>
      <c r="P7" s="92"/>
      <c r="Q7" s="55"/>
      <c r="R7" s="55"/>
      <c r="S7" s="55"/>
      <c r="T7" s="55"/>
      <c r="U7" s="55"/>
      <c r="V7" s="55"/>
      <c r="W7" s="55"/>
      <c r="X7" s="55"/>
      <c r="Y7" s="55"/>
    </row>
    <row r="8" spans="1:26" ht="15.75" customHeight="1" x14ac:dyDescent="0.3">
      <c r="A8" s="134"/>
      <c r="B8" s="63" t="s">
        <v>6</v>
      </c>
      <c r="C8" s="64">
        <v>0.16600000000000001</v>
      </c>
      <c r="D8" s="65">
        <f>21.42/97.4</f>
        <v>0.21991786447638603</v>
      </c>
      <c r="E8" s="64">
        <v>0.33900000000000002</v>
      </c>
      <c r="F8" s="1" t="s">
        <v>48</v>
      </c>
      <c r="G8" s="36"/>
      <c r="H8" s="37">
        <v>13.8</v>
      </c>
      <c r="I8" s="16">
        <f>1/H8</f>
        <v>7.2463768115942032E-2</v>
      </c>
      <c r="J8" s="38">
        <v>0.08</v>
      </c>
      <c r="K8" s="38">
        <v>0.25</v>
      </c>
      <c r="L8" s="38">
        <v>0.5</v>
      </c>
      <c r="M8" s="38">
        <v>0.9</v>
      </c>
      <c r="N8" s="38">
        <v>1</v>
      </c>
      <c r="O8" s="38">
        <v>1</v>
      </c>
      <c r="P8" s="38">
        <v>1</v>
      </c>
    </row>
    <row r="9" spans="1:26" ht="15.75" customHeight="1" x14ac:dyDescent="0.3">
      <c r="A9" s="134"/>
      <c r="B9" s="66"/>
      <c r="C9" s="67"/>
      <c r="D9" s="68"/>
      <c r="E9" s="67"/>
      <c r="F9" s="40" t="s">
        <v>49</v>
      </c>
      <c r="G9" s="41"/>
      <c r="H9" s="42"/>
      <c r="I9" s="39"/>
      <c r="J9" s="39">
        <f>35000/2800000</f>
        <v>1.2500000000000001E-2</v>
      </c>
      <c r="K9" s="39">
        <f t="shared" ref="K9:P9" si="0">MIN(J9+2.5*(J8+K8)*$I8, 1)</f>
        <v>7.2282608695652187E-2</v>
      </c>
      <c r="L9" s="39">
        <f t="shared" si="0"/>
        <v>0.20815217391304347</v>
      </c>
      <c r="M9" s="39">
        <f t="shared" si="0"/>
        <v>0.46177536231884059</v>
      </c>
      <c r="N9" s="39">
        <f t="shared" si="0"/>
        <v>0.80597826086956526</v>
      </c>
      <c r="O9" s="39">
        <f t="shared" si="0"/>
        <v>1</v>
      </c>
      <c r="P9" s="39">
        <f t="shared" si="0"/>
        <v>1</v>
      </c>
      <c r="Q9" s="43"/>
      <c r="R9" s="43"/>
      <c r="S9" s="43"/>
      <c r="T9" s="43"/>
      <c r="U9" s="43"/>
      <c r="V9" s="43"/>
      <c r="W9" s="43"/>
      <c r="X9" s="43"/>
      <c r="Y9" s="43"/>
      <c r="Z9" s="43"/>
    </row>
    <row r="10" spans="1:26" ht="15.75" customHeight="1" x14ac:dyDescent="0.3">
      <c r="A10" s="134"/>
      <c r="B10" s="66"/>
      <c r="C10" s="67"/>
      <c r="D10" s="68"/>
      <c r="E10" s="67"/>
      <c r="F10" s="40" t="s">
        <v>108</v>
      </c>
      <c r="G10" s="41"/>
      <c r="H10" s="42"/>
      <c r="I10" s="39"/>
      <c r="J10" s="39">
        <f>J9*$D8</f>
        <v>2.7489733059548258E-3</v>
      </c>
      <c r="K10" s="39">
        <f t="shared" ref="K10:P10" si="1">K9*$D8</f>
        <v>1.5896236943130079E-2</v>
      </c>
      <c r="L10" s="39">
        <f t="shared" si="1"/>
        <v>4.5776381573073829E-2</v>
      </c>
      <c r="M10" s="39">
        <f t="shared" si="1"/>
        <v>0.10155265154896884</v>
      </c>
      <c r="N10" s="39">
        <f t="shared" si="1"/>
        <v>0.17724901794482636</v>
      </c>
      <c r="O10" s="39">
        <f t="shared" si="1"/>
        <v>0.21991786447638603</v>
      </c>
      <c r="P10" s="39">
        <f t="shared" si="1"/>
        <v>0.21991786447638603</v>
      </c>
      <c r="Q10" s="43"/>
      <c r="R10" s="43"/>
      <c r="S10" s="43"/>
      <c r="T10" s="43"/>
      <c r="U10" s="43"/>
      <c r="V10" s="43"/>
      <c r="W10" s="43"/>
      <c r="X10" s="43"/>
      <c r="Y10" s="43"/>
      <c r="Z10" s="43"/>
    </row>
    <row r="11" spans="1:26" ht="15.75" customHeight="1" x14ac:dyDescent="0.3">
      <c r="A11" s="134"/>
      <c r="B11" s="66"/>
      <c r="C11" s="67"/>
      <c r="D11" s="68"/>
      <c r="E11" s="67"/>
      <c r="F11" s="53" t="s">
        <v>55</v>
      </c>
      <c r="G11" s="41"/>
      <c r="H11" s="42"/>
      <c r="I11" s="39"/>
      <c r="J11" s="39">
        <f>1-J10</f>
        <v>0.9972510266940452</v>
      </c>
      <c r="K11" s="39">
        <f t="shared" ref="K11:P11" si="2">1-K10</f>
        <v>0.98410376305686997</v>
      </c>
      <c r="L11" s="39">
        <f t="shared" si="2"/>
        <v>0.95422361842692616</v>
      </c>
      <c r="M11" s="39">
        <f t="shared" si="2"/>
        <v>0.89844734845103114</v>
      </c>
      <c r="N11" s="39">
        <f t="shared" si="2"/>
        <v>0.82275098205517361</v>
      </c>
      <c r="O11" s="39">
        <f t="shared" si="2"/>
        <v>0.78008213552361394</v>
      </c>
      <c r="P11" s="39">
        <f t="shared" si="2"/>
        <v>0.78008213552361394</v>
      </c>
      <c r="Q11" s="43"/>
      <c r="R11" s="43"/>
      <c r="S11" s="43"/>
      <c r="T11" s="43"/>
      <c r="U11" s="43"/>
      <c r="V11" s="43"/>
      <c r="W11" s="43"/>
      <c r="X11" s="43"/>
      <c r="Y11" s="43"/>
      <c r="Z11" s="43"/>
    </row>
    <row r="12" spans="1:26" ht="15.75" customHeight="1" x14ac:dyDescent="0.3">
      <c r="A12" s="134"/>
      <c r="B12" s="63" t="s">
        <v>7</v>
      </c>
      <c r="C12" s="64">
        <v>6.6000000000000003E-2</v>
      </c>
      <c r="D12" s="65">
        <f>8.15/97.4</f>
        <v>8.3675564681724851E-2</v>
      </c>
      <c r="E12" s="64">
        <v>0.28199999999999997</v>
      </c>
      <c r="F12" s="1" t="s">
        <v>48</v>
      </c>
      <c r="G12" s="44"/>
      <c r="H12" s="37">
        <v>12</v>
      </c>
      <c r="I12" s="16">
        <f>1/H12</f>
        <v>8.3333333333333329E-2</v>
      </c>
      <c r="J12" s="38">
        <v>0</v>
      </c>
      <c r="K12" s="38">
        <v>0.1</v>
      </c>
      <c r="L12" s="45">
        <v>0.3</v>
      </c>
      <c r="M12" s="38">
        <v>0.5</v>
      </c>
      <c r="N12" s="38">
        <v>0.65</v>
      </c>
      <c r="O12" s="38">
        <v>0.8</v>
      </c>
      <c r="P12" s="45">
        <v>1</v>
      </c>
    </row>
    <row r="13" spans="1:26" ht="15.75" customHeight="1" x14ac:dyDescent="0.3">
      <c r="A13" s="134"/>
      <c r="B13" s="66"/>
      <c r="C13" s="67"/>
      <c r="D13" s="68"/>
      <c r="E13" s="67"/>
      <c r="F13" s="40" t="s">
        <v>49</v>
      </c>
      <c r="G13" s="41"/>
      <c r="H13" s="42"/>
      <c r="I13" s="39"/>
      <c r="J13" s="46">
        <v>0</v>
      </c>
      <c r="K13" s="39">
        <f t="shared" ref="K13:P13" si="3">MIN(J13+2.5*(J12+K12)*$I12, 1)</f>
        <v>2.0833333333333332E-2</v>
      </c>
      <c r="L13" s="39">
        <f t="shared" si="3"/>
        <v>0.10416666666666666</v>
      </c>
      <c r="M13" s="39">
        <f t="shared" si="3"/>
        <v>0.27083333333333331</v>
      </c>
      <c r="N13" s="39">
        <f t="shared" si="3"/>
        <v>0.51041666666666663</v>
      </c>
      <c r="O13" s="39">
        <f t="shared" si="3"/>
        <v>0.8125</v>
      </c>
      <c r="P13" s="39">
        <f t="shared" si="3"/>
        <v>1</v>
      </c>
      <c r="Q13" s="43"/>
      <c r="R13" s="43"/>
      <c r="S13" s="43"/>
      <c r="T13" s="43"/>
      <c r="U13" s="43"/>
      <c r="V13" s="43"/>
      <c r="W13" s="43"/>
      <c r="X13" s="43"/>
      <c r="Y13" s="43"/>
      <c r="Z13" s="43"/>
    </row>
    <row r="14" spans="1:26" ht="15.75" customHeight="1" x14ac:dyDescent="0.3">
      <c r="A14" s="134"/>
      <c r="B14" s="66"/>
      <c r="C14" s="67"/>
      <c r="D14" s="68"/>
      <c r="E14" s="67"/>
      <c r="F14" s="40" t="s">
        <v>108</v>
      </c>
      <c r="G14" s="41"/>
      <c r="H14" s="42"/>
      <c r="I14" s="39"/>
      <c r="J14" s="39">
        <f>J13*$D12</f>
        <v>0</v>
      </c>
      <c r="K14" s="39">
        <f t="shared" ref="K14:P14" si="4">K13*$D12</f>
        <v>1.7432409308692676E-3</v>
      </c>
      <c r="L14" s="39">
        <f t="shared" si="4"/>
        <v>8.7162046543463375E-3</v>
      </c>
      <c r="M14" s="39">
        <f t="shared" si="4"/>
        <v>2.266213210130048E-2</v>
      </c>
      <c r="N14" s="39">
        <f t="shared" si="4"/>
        <v>4.2709402806297057E-2</v>
      </c>
      <c r="O14" s="39">
        <f t="shared" si="4"/>
        <v>6.7986396303901436E-2</v>
      </c>
      <c r="P14" s="39">
        <f t="shared" si="4"/>
        <v>8.3675564681724851E-2</v>
      </c>
      <c r="Q14" s="43"/>
      <c r="R14" s="43"/>
      <c r="S14" s="43"/>
      <c r="T14" s="43"/>
      <c r="U14" s="43"/>
      <c r="V14" s="43"/>
      <c r="W14" s="43"/>
      <c r="X14" s="43"/>
      <c r="Y14" s="43"/>
      <c r="Z14" s="43"/>
    </row>
    <row r="15" spans="1:26" ht="15.75" customHeight="1" x14ac:dyDescent="0.3">
      <c r="A15" s="134"/>
      <c r="B15" s="66"/>
      <c r="C15" s="67"/>
      <c r="D15" s="68"/>
      <c r="E15" s="67"/>
      <c r="F15" s="53" t="s">
        <v>55</v>
      </c>
      <c r="G15" s="41"/>
      <c r="H15" s="42"/>
      <c r="I15" s="39"/>
      <c r="J15" s="39">
        <f>J11-J14</f>
        <v>0.9972510266940452</v>
      </c>
      <c r="K15" s="39">
        <f t="shared" ref="K15:P15" si="5">K11-K14</f>
        <v>0.98236052212600067</v>
      </c>
      <c r="L15" s="39">
        <f t="shared" si="5"/>
        <v>0.94550741377257985</v>
      </c>
      <c r="M15" s="39">
        <f t="shared" si="5"/>
        <v>0.87578521634973061</v>
      </c>
      <c r="N15" s="39">
        <f t="shared" si="5"/>
        <v>0.78004157924887652</v>
      </c>
      <c r="O15" s="39">
        <f t="shared" si="5"/>
        <v>0.71209573921971248</v>
      </c>
      <c r="P15" s="39">
        <f t="shared" si="5"/>
        <v>0.69640657084188906</v>
      </c>
      <c r="Q15" s="43"/>
      <c r="R15" s="43"/>
      <c r="S15" s="43"/>
      <c r="T15" s="43"/>
      <c r="U15" s="43"/>
      <c r="V15" s="43"/>
      <c r="W15" s="43"/>
      <c r="X15" s="43"/>
      <c r="Y15" s="43"/>
      <c r="Z15" s="43"/>
    </row>
    <row r="16" spans="1:26" ht="15.75" customHeight="1" x14ac:dyDescent="0.3">
      <c r="A16" s="134"/>
      <c r="B16" s="63" t="s">
        <v>8</v>
      </c>
      <c r="C16" s="64">
        <v>7.0000000000000001E-3</v>
      </c>
      <c r="D16" s="65">
        <f>0.8/97.4</f>
        <v>8.2135523613963042E-3</v>
      </c>
      <c r="E16" s="64">
        <v>0</v>
      </c>
      <c r="F16" s="1" t="s">
        <v>48</v>
      </c>
      <c r="G16" s="44"/>
      <c r="H16" s="37">
        <v>27</v>
      </c>
      <c r="I16" s="16">
        <f>1/H16</f>
        <v>3.7037037037037035E-2</v>
      </c>
      <c r="J16" s="38">
        <v>0</v>
      </c>
      <c r="K16" s="38">
        <v>0</v>
      </c>
      <c r="L16" s="38">
        <v>0.1</v>
      </c>
      <c r="M16" s="38">
        <v>0.5</v>
      </c>
      <c r="N16" s="38">
        <v>1</v>
      </c>
      <c r="O16" s="38">
        <v>1</v>
      </c>
      <c r="P16" s="38">
        <v>1</v>
      </c>
    </row>
    <row r="17" spans="1:26" ht="15.75" customHeight="1" x14ac:dyDescent="0.3">
      <c r="A17" s="134"/>
      <c r="B17" s="66"/>
      <c r="C17" s="67"/>
      <c r="D17" s="68"/>
      <c r="E17" s="67"/>
      <c r="F17" s="40" t="s">
        <v>49</v>
      </c>
      <c r="G17" s="41"/>
      <c r="H17" s="42"/>
      <c r="I17" s="39"/>
      <c r="J17" s="46">
        <v>0</v>
      </c>
      <c r="K17" s="39">
        <f t="shared" ref="K17:P17" si="6">MIN(J17+2.5*(J16+K16)*$I16, 1)</f>
        <v>0</v>
      </c>
      <c r="L17" s="39">
        <f t="shared" si="6"/>
        <v>9.2592592592592587E-3</v>
      </c>
      <c r="M17" s="39">
        <f t="shared" si="6"/>
        <v>6.4814814814814811E-2</v>
      </c>
      <c r="N17" s="39">
        <f t="shared" si="6"/>
        <v>0.20370370370370372</v>
      </c>
      <c r="O17" s="39">
        <f t="shared" si="6"/>
        <v>0.3888888888888889</v>
      </c>
      <c r="P17" s="39">
        <f t="shared" si="6"/>
        <v>0.57407407407407407</v>
      </c>
      <c r="Q17" s="43"/>
      <c r="R17" s="43"/>
      <c r="S17" s="43"/>
      <c r="T17" s="43"/>
      <c r="U17" s="43"/>
      <c r="V17" s="43"/>
      <c r="W17" s="43"/>
      <c r="X17" s="43"/>
      <c r="Y17" s="43"/>
      <c r="Z17" s="43"/>
    </row>
    <row r="18" spans="1:26" ht="15.75" customHeight="1" x14ac:dyDescent="0.3">
      <c r="A18" s="134"/>
      <c r="B18" s="66"/>
      <c r="C18" s="67"/>
      <c r="D18" s="68"/>
      <c r="E18" s="67"/>
      <c r="F18" s="40" t="s">
        <v>108</v>
      </c>
      <c r="G18" s="41"/>
      <c r="H18" s="42"/>
      <c r="I18" s="39"/>
      <c r="J18" s="39">
        <f t="shared" ref="J18:O18" si="7">J17*$D16</f>
        <v>0</v>
      </c>
      <c r="K18" s="39">
        <f t="shared" si="7"/>
        <v>0</v>
      </c>
      <c r="L18" s="39">
        <f t="shared" si="7"/>
        <v>7.6051410753669475E-5</v>
      </c>
      <c r="M18" s="39">
        <f t="shared" si="7"/>
        <v>5.3235987527568639E-4</v>
      </c>
      <c r="N18" s="39">
        <f t="shared" si="7"/>
        <v>1.6731310365807287E-3</v>
      </c>
      <c r="O18" s="39">
        <f t="shared" si="7"/>
        <v>3.1941592516541184E-3</v>
      </c>
      <c r="P18" s="39">
        <f>P17*$D16</f>
        <v>4.7151874667275082E-3</v>
      </c>
      <c r="Q18" s="43"/>
      <c r="R18" s="43"/>
      <c r="S18" s="43"/>
      <c r="T18" s="43"/>
      <c r="U18" s="43"/>
      <c r="V18" s="43"/>
      <c r="W18" s="43"/>
      <c r="X18" s="43"/>
      <c r="Y18" s="43"/>
      <c r="Z18" s="43"/>
    </row>
    <row r="19" spans="1:26" ht="15.75" customHeight="1" x14ac:dyDescent="0.3">
      <c r="A19" s="134"/>
      <c r="B19" s="66"/>
      <c r="C19" s="67"/>
      <c r="D19" s="68"/>
      <c r="E19" s="67"/>
      <c r="F19" s="53" t="s">
        <v>55</v>
      </c>
      <c r="G19" s="41"/>
      <c r="H19" s="42"/>
      <c r="I19" s="39"/>
      <c r="J19" s="39">
        <f t="shared" ref="J19:P19" si="8">J15-J18</f>
        <v>0.9972510266940452</v>
      </c>
      <c r="K19" s="39">
        <f t="shared" si="8"/>
        <v>0.98236052212600067</v>
      </c>
      <c r="L19" s="39">
        <f t="shared" si="8"/>
        <v>0.94543136236182623</v>
      </c>
      <c r="M19" s="39">
        <f t="shared" si="8"/>
        <v>0.87525285647445494</v>
      </c>
      <c r="N19" s="39">
        <f t="shared" si="8"/>
        <v>0.77836844821229578</v>
      </c>
      <c r="O19" s="39">
        <f t="shared" si="8"/>
        <v>0.70890157996805836</v>
      </c>
      <c r="P19" s="39">
        <f t="shared" si="8"/>
        <v>0.69169138337516156</v>
      </c>
      <c r="Q19" s="43"/>
      <c r="R19" s="43"/>
      <c r="S19" s="43"/>
      <c r="T19" s="43"/>
      <c r="U19" s="43"/>
      <c r="V19" s="43"/>
      <c r="W19" s="43"/>
      <c r="X19" s="43"/>
      <c r="Y19" s="43"/>
      <c r="Z19" s="43"/>
    </row>
    <row r="20" spans="1:26" ht="15.75" customHeight="1" x14ac:dyDescent="0.3">
      <c r="A20" s="134"/>
      <c r="B20" s="63" t="s">
        <v>9</v>
      </c>
      <c r="C20" s="64">
        <v>2.5999999999999999E-2</v>
      </c>
      <c r="D20" s="65">
        <f>7.77/97.4</f>
        <v>7.9774127310061588E-2</v>
      </c>
      <c r="E20" s="64">
        <v>0</v>
      </c>
      <c r="F20" s="1" t="s">
        <v>48</v>
      </c>
      <c r="G20" s="44"/>
      <c r="H20" s="37">
        <v>10</v>
      </c>
      <c r="I20" s="16">
        <f>1/H20</f>
        <v>0.1</v>
      </c>
      <c r="J20" s="38">
        <v>0</v>
      </c>
      <c r="K20" s="38">
        <v>0.01</v>
      </c>
      <c r="L20" s="45">
        <v>0.1</v>
      </c>
      <c r="M20" s="38">
        <v>0.5</v>
      </c>
      <c r="N20" s="38">
        <v>1</v>
      </c>
      <c r="O20" s="38">
        <v>1</v>
      </c>
      <c r="P20" s="38">
        <v>1</v>
      </c>
    </row>
    <row r="21" spans="1:26" ht="15.75" customHeight="1" x14ac:dyDescent="0.3">
      <c r="A21" s="134"/>
      <c r="B21" s="66"/>
      <c r="C21" s="67"/>
      <c r="D21" s="69"/>
      <c r="E21" s="67"/>
      <c r="F21" s="40" t="s">
        <v>49</v>
      </c>
      <c r="G21" s="41"/>
      <c r="H21" s="42"/>
      <c r="I21" s="39"/>
      <c r="J21" s="46">
        <v>0</v>
      </c>
      <c r="K21" s="39">
        <f t="shared" ref="K21:P21" si="9">MIN(J21+2.5*(J20+K20)*$I20, 1)</f>
        <v>2.5000000000000005E-3</v>
      </c>
      <c r="L21" s="39">
        <f t="shared" si="9"/>
        <v>3.0000000000000006E-2</v>
      </c>
      <c r="M21" s="39">
        <f t="shared" si="9"/>
        <v>0.18000000000000002</v>
      </c>
      <c r="N21" s="39">
        <f t="shared" si="9"/>
        <v>0.55500000000000005</v>
      </c>
      <c r="O21" s="39">
        <f t="shared" si="9"/>
        <v>1</v>
      </c>
      <c r="P21" s="39">
        <f t="shared" si="9"/>
        <v>1</v>
      </c>
      <c r="Q21" s="43"/>
      <c r="R21" s="43"/>
      <c r="S21" s="43"/>
      <c r="T21" s="43"/>
      <c r="U21" s="43"/>
      <c r="V21" s="43"/>
      <c r="W21" s="43"/>
      <c r="X21" s="43"/>
      <c r="Y21" s="43"/>
      <c r="Z21" s="43"/>
    </row>
    <row r="22" spans="1:26" ht="15.75" customHeight="1" x14ac:dyDescent="0.3">
      <c r="A22" s="134"/>
      <c r="B22" s="66"/>
      <c r="C22" s="67"/>
      <c r="D22" s="68"/>
      <c r="E22" s="67"/>
      <c r="F22" s="40" t="s">
        <v>108</v>
      </c>
      <c r="G22" s="41"/>
      <c r="H22" s="42"/>
      <c r="I22" s="39"/>
      <c r="J22" s="39">
        <f t="shared" ref="J22:P22" si="10">J21*$D20</f>
        <v>0</v>
      </c>
      <c r="K22" s="39">
        <f t="shared" si="10"/>
        <v>1.9943531827515401E-4</v>
      </c>
      <c r="L22" s="39">
        <f t="shared" si="10"/>
        <v>2.393223819301848E-3</v>
      </c>
      <c r="M22" s="39">
        <f t="shared" si="10"/>
        <v>1.4359342915811087E-2</v>
      </c>
      <c r="N22" s="39">
        <f t="shared" si="10"/>
        <v>4.4274640657084183E-2</v>
      </c>
      <c r="O22" s="39">
        <f t="shared" si="10"/>
        <v>7.9774127310061588E-2</v>
      </c>
      <c r="P22" s="39">
        <f t="shared" si="10"/>
        <v>7.9774127310061588E-2</v>
      </c>
      <c r="Q22" s="43"/>
      <c r="R22" s="43"/>
      <c r="S22" s="43"/>
      <c r="T22" s="43"/>
      <c r="U22" s="43"/>
      <c r="V22" s="43"/>
      <c r="W22" s="43"/>
      <c r="X22" s="43"/>
      <c r="Y22" s="43"/>
      <c r="Z22" s="43"/>
    </row>
    <row r="23" spans="1:26" ht="15.75" customHeight="1" x14ac:dyDescent="0.3">
      <c r="A23" s="134"/>
      <c r="B23" s="66"/>
      <c r="C23" s="67"/>
      <c r="D23" s="68"/>
      <c r="E23" s="67"/>
      <c r="F23" s="53" t="s">
        <v>55</v>
      </c>
      <c r="G23" s="41"/>
      <c r="H23" s="42"/>
      <c r="I23" s="39"/>
      <c r="J23" s="39">
        <f t="shared" ref="J23:P23" si="11">J19-J22</f>
        <v>0.9972510266940452</v>
      </c>
      <c r="K23" s="39">
        <f t="shared" si="11"/>
        <v>0.98216108680772551</v>
      </c>
      <c r="L23" s="39">
        <f t="shared" si="11"/>
        <v>0.94303813854252438</v>
      </c>
      <c r="M23" s="39">
        <f t="shared" si="11"/>
        <v>0.86089351355864385</v>
      </c>
      <c r="N23" s="39">
        <f t="shared" si="11"/>
        <v>0.73409380755521159</v>
      </c>
      <c r="O23" s="39">
        <f t="shared" si="11"/>
        <v>0.62912745265799674</v>
      </c>
      <c r="P23" s="39">
        <f t="shared" si="11"/>
        <v>0.61191725606509995</v>
      </c>
      <c r="Q23" s="43"/>
      <c r="R23" s="43"/>
      <c r="S23" s="43"/>
      <c r="T23" s="43"/>
      <c r="U23" s="43"/>
      <c r="V23" s="43"/>
      <c r="W23" s="43"/>
      <c r="X23" s="43"/>
      <c r="Y23" s="43"/>
      <c r="Z23" s="43"/>
    </row>
    <row r="24" spans="1:26" ht="15.75" customHeight="1" x14ac:dyDescent="0.3">
      <c r="A24" s="134"/>
      <c r="B24" s="63" t="s">
        <v>96</v>
      </c>
      <c r="C24" s="64">
        <v>6.0000000000000001E-3</v>
      </c>
      <c r="D24" s="65">
        <f>2.33/97.4</f>
        <v>2.3921971252566735E-2</v>
      </c>
      <c r="E24" s="64">
        <v>0</v>
      </c>
      <c r="F24" s="1" t="s">
        <v>48</v>
      </c>
      <c r="G24" s="44"/>
      <c r="H24" s="37">
        <v>25</v>
      </c>
      <c r="I24" s="16">
        <f>1/H24</f>
        <v>0.04</v>
      </c>
      <c r="J24" s="38">
        <v>0</v>
      </c>
      <c r="K24" s="38">
        <v>0</v>
      </c>
      <c r="L24" s="38">
        <v>0.1</v>
      </c>
      <c r="M24" s="38">
        <v>0.5</v>
      </c>
      <c r="N24" s="38">
        <v>1</v>
      </c>
      <c r="O24" s="38">
        <v>1</v>
      </c>
      <c r="P24" s="38">
        <v>1</v>
      </c>
    </row>
    <row r="25" spans="1:26" ht="15.75" customHeight="1" x14ac:dyDescent="0.3">
      <c r="A25" s="134"/>
      <c r="B25" s="66"/>
      <c r="C25" s="70"/>
      <c r="D25" s="65"/>
      <c r="E25" s="67"/>
      <c r="F25" s="40" t="s">
        <v>49</v>
      </c>
      <c r="G25" s="41"/>
      <c r="H25" s="42"/>
      <c r="I25" s="39"/>
      <c r="J25" s="46">
        <v>0</v>
      </c>
      <c r="K25" s="39">
        <f t="shared" ref="K25:P25" si="12">MIN(J25+2.5*(J24+K24)*$I24, 1)</f>
        <v>0</v>
      </c>
      <c r="L25" s="39">
        <f t="shared" si="12"/>
        <v>0.01</v>
      </c>
      <c r="M25" s="39">
        <f t="shared" si="12"/>
        <v>6.9999999999999993E-2</v>
      </c>
      <c r="N25" s="39">
        <f t="shared" si="12"/>
        <v>0.21999999999999997</v>
      </c>
      <c r="O25" s="39">
        <f t="shared" si="12"/>
        <v>0.42</v>
      </c>
      <c r="P25" s="39">
        <f t="shared" si="12"/>
        <v>0.62</v>
      </c>
      <c r="Q25" s="43"/>
      <c r="R25" s="43"/>
      <c r="S25" s="43"/>
      <c r="T25" s="43"/>
      <c r="U25" s="43"/>
      <c r="V25" s="43"/>
      <c r="W25" s="43"/>
      <c r="X25" s="43"/>
      <c r="Y25" s="43"/>
      <c r="Z25" s="43"/>
    </row>
    <row r="26" spans="1:26" ht="15.75" customHeight="1" x14ac:dyDescent="0.3">
      <c r="A26" s="134"/>
      <c r="B26" s="66"/>
      <c r="C26" s="67"/>
      <c r="D26" s="68"/>
      <c r="E26" s="67"/>
      <c r="F26" s="40" t="s">
        <v>108</v>
      </c>
      <c r="G26" s="41"/>
      <c r="H26" s="42"/>
      <c r="I26" s="39"/>
      <c r="J26" s="39">
        <f t="shared" ref="J26:P26" si="13">J25*$D24</f>
        <v>0</v>
      </c>
      <c r="K26" s="39">
        <f t="shared" si="13"/>
        <v>0</v>
      </c>
      <c r="L26" s="39">
        <f t="shared" si="13"/>
        <v>2.3921971252566736E-4</v>
      </c>
      <c r="M26" s="39">
        <f t="shared" si="13"/>
        <v>1.6745379876796714E-3</v>
      </c>
      <c r="N26" s="39">
        <f t="shared" si="13"/>
        <v>5.2628336755646812E-3</v>
      </c>
      <c r="O26" s="39">
        <f t="shared" si="13"/>
        <v>1.0047227926078029E-2</v>
      </c>
      <c r="P26" s="39">
        <f t="shared" si="13"/>
        <v>1.4831622176591376E-2</v>
      </c>
      <c r="Q26" s="43"/>
      <c r="R26" s="43"/>
      <c r="S26" s="43"/>
      <c r="T26" s="43"/>
      <c r="U26" s="43"/>
      <c r="V26" s="43"/>
      <c r="W26" s="43"/>
      <c r="X26" s="43"/>
      <c r="Y26" s="43"/>
      <c r="Z26" s="43"/>
    </row>
    <row r="27" spans="1:26" ht="15.75" customHeight="1" x14ac:dyDescent="0.3">
      <c r="A27" s="135"/>
      <c r="B27" s="66"/>
      <c r="C27" s="67"/>
      <c r="D27" s="68"/>
      <c r="E27" s="67"/>
      <c r="F27" s="53" t="s">
        <v>55</v>
      </c>
      <c r="G27" s="41"/>
      <c r="H27" s="42"/>
      <c r="I27" s="39"/>
      <c r="J27" s="39">
        <f t="shared" ref="J27:P27" si="14">J23-J26</f>
        <v>0.9972510266940452</v>
      </c>
      <c r="K27" s="39">
        <f t="shared" si="14"/>
        <v>0.98216108680772551</v>
      </c>
      <c r="L27" s="39">
        <f t="shared" si="14"/>
        <v>0.94279891882999867</v>
      </c>
      <c r="M27" s="39">
        <f t="shared" si="14"/>
        <v>0.85921897557096416</v>
      </c>
      <c r="N27" s="39">
        <f t="shared" si="14"/>
        <v>0.7288309738796469</v>
      </c>
      <c r="O27" s="39">
        <f t="shared" si="14"/>
        <v>0.6190802247319187</v>
      </c>
      <c r="P27" s="39">
        <f t="shared" si="14"/>
        <v>0.59708563388850855</v>
      </c>
      <c r="Q27" s="43"/>
      <c r="R27" s="43"/>
      <c r="S27" s="43"/>
      <c r="T27" s="43"/>
      <c r="U27" s="43"/>
      <c r="V27" s="43"/>
      <c r="W27" s="43"/>
      <c r="X27" s="43"/>
      <c r="Y27" s="43"/>
      <c r="Z27" s="43"/>
    </row>
    <row r="28" spans="1:26" ht="15.75" customHeight="1" x14ac:dyDescent="0.3">
      <c r="A28" s="118" t="s">
        <v>11</v>
      </c>
      <c r="B28" s="95" t="s">
        <v>11</v>
      </c>
      <c r="C28" s="61">
        <v>0.27</v>
      </c>
      <c r="D28" s="71">
        <f>19/97.4</f>
        <v>0.19507186858316219</v>
      </c>
      <c r="E28" s="64">
        <v>0.29599999999999999</v>
      </c>
      <c r="F28" s="1"/>
      <c r="G28" s="44"/>
      <c r="H28" s="37">
        <v>40</v>
      </c>
      <c r="I28" s="16">
        <f>1/H28</f>
        <v>2.5000000000000001E-2</v>
      </c>
      <c r="J28" s="117"/>
      <c r="K28" s="117"/>
      <c r="L28" s="117"/>
      <c r="M28" s="117"/>
      <c r="N28" s="117"/>
      <c r="O28" s="117"/>
      <c r="P28" s="117"/>
    </row>
    <row r="29" spans="1:26" ht="15.75" customHeight="1" x14ac:dyDescent="0.3">
      <c r="A29" s="119"/>
      <c r="B29" s="72"/>
      <c r="C29" s="70"/>
      <c r="D29" s="68"/>
      <c r="E29" s="67"/>
      <c r="F29" s="40" t="s">
        <v>49</v>
      </c>
      <c r="G29" s="41"/>
      <c r="H29" s="42"/>
      <c r="I29" s="39"/>
      <c r="J29" s="39">
        <v>6.6000000000000003E-2</v>
      </c>
      <c r="K29" s="112">
        <v>0.3</v>
      </c>
      <c r="L29" s="113">
        <v>0.8</v>
      </c>
      <c r="M29" s="114">
        <v>0.87</v>
      </c>
      <c r="N29" s="115">
        <v>0.94</v>
      </c>
      <c r="O29" s="116">
        <v>1</v>
      </c>
      <c r="P29" s="116">
        <v>1</v>
      </c>
      <c r="Q29" s="43"/>
      <c r="R29" s="43"/>
      <c r="S29" s="43"/>
      <c r="T29" s="43"/>
      <c r="U29" s="43"/>
      <c r="V29" s="43"/>
      <c r="W29" s="43"/>
      <c r="X29" s="43"/>
      <c r="Y29" s="43"/>
      <c r="Z29" s="43"/>
    </row>
    <row r="30" spans="1:26" ht="15.75" customHeight="1" thickBot="1" x14ac:dyDescent="0.35">
      <c r="A30" s="119"/>
      <c r="B30" s="66"/>
      <c r="C30" s="67"/>
      <c r="D30" s="68"/>
      <c r="E30" s="67"/>
      <c r="F30" s="40" t="s">
        <v>108</v>
      </c>
      <c r="G30" s="41"/>
      <c r="H30" s="42"/>
      <c r="I30" s="39"/>
      <c r="J30" s="39">
        <f t="shared" ref="J30:P30" si="15">J29*$D28</f>
        <v>1.2874743326488705E-2</v>
      </c>
      <c r="K30" s="39">
        <f t="shared" si="15"/>
        <v>5.8521560574948658E-2</v>
      </c>
      <c r="L30" s="39">
        <f t="shared" si="15"/>
        <v>0.15605749486652976</v>
      </c>
      <c r="M30" s="39">
        <f t="shared" si="15"/>
        <v>0.16971252566735112</v>
      </c>
      <c r="N30" s="39">
        <f t="shared" si="15"/>
        <v>0.18336755646817246</v>
      </c>
      <c r="O30" s="39">
        <f t="shared" si="15"/>
        <v>0.19507186858316219</v>
      </c>
      <c r="P30" s="39">
        <f t="shared" si="15"/>
        <v>0.19507186858316219</v>
      </c>
      <c r="Q30" s="43"/>
      <c r="R30" s="43"/>
      <c r="S30" s="43"/>
      <c r="T30" s="43"/>
      <c r="U30" s="43"/>
      <c r="V30" s="43"/>
      <c r="W30" s="43"/>
      <c r="X30" s="43"/>
      <c r="Y30" s="43"/>
      <c r="Z30" s="43"/>
    </row>
    <row r="31" spans="1:26" ht="15.75" customHeight="1" x14ac:dyDescent="0.3">
      <c r="A31" s="119"/>
      <c r="B31" s="66"/>
      <c r="C31" s="67"/>
      <c r="D31" s="68"/>
      <c r="E31" s="67"/>
      <c r="F31" s="53" t="s">
        <v>55</v>
      </c>
      <c r="G31" s="41"/>
      <c r="H31" s="42"/>
      <c r="I31" s="39"/>
      <c r="J31" s="39">
        <f t="shared" ref="J31:P31" si="16">J27-J30</f>
        <v>0.98437628336755645</v>
      </c>
      <c r="K31" s="39">
        <f t="shared" si="16"/>
        <v>0.9236395262327769</v>
      </c>
      <c r="L31" s="39">
        <f t="shared" si="16"/>
        <v>0.78674142396346891</v>
      </c>
      <c r="M31" s="39">
        <f t="shared" si="16"/>
        <v>0.68950644990361298</v>
      </c>
      <c r="N31" s="39">
        <f t="shared" si="16"/>
        <v>0.54546341741147442</v>
      </c>
      <c r="O31" s="39">
        <f t="shared" si="16"/>
        <v>0.42400835614875654</v>
      </c>
      <c r="P31" s="39">
        <f t="shared" si="16"/>
        <v>0.40201376530534638</v>
      </c>
      <c r="Q31" s="43"/>
      <c r="R31" s="124" t="s">
        <v>87</v>
      </c>
      <c r="S31" s="125"/>
      <c r="T31" s="125"/>
      <c r="U31" s="125"/>
      <c r="V31" s="126"/>
      <c r="W31" s="43"/>
      <c r="X31" s="43"/>
      <c r="Y31" s="43"/>
      <c r="Z31" s="43"/>
    </row>
    <row r="32" spans="1:26" ht="15.75" customHeight="1" x14ac:dyDescent="0.3">
      <c r="A32" s="136" t="s">
        <v>58</v>
      </c>
      <c r="B32" s="102" t="s">
        <v>12</v>
      </c>
      <c r="C32" s="61">
        <v>0.22</v>
      </c>
      <c r="D32" s="65">
        <f>11.7/97.4</f>
        <v>0.12012320328542093</v>
      </c>
      <c r="E32" s="64">
        <v>2.1999999999999999E-2</v>
      </c>
      <c r="F32" s="1" t="s">
        <v>48</v>
      </c>
      <c r="G32" s="44"/>
      <c r="H32" s="37">
        <v>15</v>
      </c>
      <c r="I32" s="16">
        <f>1/H32</f>
        <v>6.6666666666666666E-2</v>
      </c>
      <c r="J32" s="38">
        <v>0</v>
      </c>
      <c r="K32" s="38">
        <v>0.1</v>
      </c>
      <c r="L32" s="38">
        <v>0.3</v>
      </c>
      <c r="M32" s="38">
        <v>0.5</v>
      </c>
      <c r="N32" s="38">
        <v>0.8</v>
      </c>
      <c r="O32" s="38">
        <v>0.9</v>
      </c>
      <c r="P32" s="38">
        <v>0.95</v>
      </c>
      <c r="R32" s="127"/>
      <c r="S32" s="128"/>
      <c r="T32" s="128"/>
      <c r="U32" s="128"/>
      <c r="V32" s="129"/>
    </row>
    <row r="33" spans="1:26" ht="15.75" customHeight="1" x14ac:dyDescent="0.3">
      <c r="A33" s="137"/>
      <c r="B33" s="103"/>
      <c r="C33" s="70"/>
      <c r="D33" s="68"/>
      <c r="E33" s="67"/>
      <c r="F33" s="40" t="s">
        <v>49</v>
      </c>
      <c r="G33" s="41"/>
      <c r="H33" s="42"/>
      <c r="I33" s="39"/>
      <c r="J33" s="47">
        <v>0</v>
      </c>
      <c r="K33" s="39">
        <f t="shared" ref="K33:P33" si="17">MIN(J33+2.5*(J32+K32)*$I32, 1)</f>
        <v>1.6666666666666666E-2</v>
      </c>
      <c r="L33" s="39">
        <f t="shared" si="17"/>
        <v>8.3333333333333329E-2</v>
      </c>
      <c r="M33" s="39">
        <f t="shared" si="17"/>
        <v>0.21666666666666667</v>
      </c>
      <c r="N33" s="39">
        <f t="shared" si="17"/>
        <v>0.43333333333333335</v>
      </c>
      <c r="O33" s="39">
        <f t="shared" si="17"/>
        <v>0.71666666666666667</v>
      </c>
      <c r="P33" s="39">
        <f t="shared" si="17"/>
        <v>1</v>
      </c>
      <c r="Q33" s="43"/>
      <c r="R33" s="127"/>
      <c r="S33" s="128"/>
      <c r="T33" s="128"/>
      <c r="U33" s="128"/>
      <c r="V33" s="129"/>
      <c r="W33" s="43"/>
      <c r="X33" s="43"/>
      <c r="Y33" s="43"/>
      <c r="Z33" s="43"/>
    </row>
    <row r="34" spans="1:26" ht="15.75" customHeight="1" x14ac:dyDescent="0.3">
      <c r="A34" s="137"/>
      <c r="B34" s="104"/>
      <c r="C34" s="67"/>
      <c r="D34" s="68"/>
      <c r="E34" s="67"/>
      <c r="F34" s="40" t="s">
        <v>108</v>
      </c>
      <c r="G34" s="41"/>
      <c r="H34" s="42"/>
      <c r="I34" s="39"/>
      <c r="J34" s="39">
        <f t="shared" ref="J34:P34" si="18">J33*$D32</f>
        <v>0</v>
      </c>
      <c r="K34" s="39">
        <f t="shared" si="18"/>
        <v>2.0020533880903491E-3</v>
      </c>
      <c r="L34" s="39">
        <f t="shared" si="18"/>
        <v>1.0010266940451745E-2</v>
      </c>
      <c r="M34" s="39">
        <f t="shared" si="18"/>
        <v>2.6026694045174537E-2</v>
      </c>
      <c r="N34" s="39">
        <f t="shared" si="18"/>
        <v>5.2053388090349074E-2</v>
      </c>
      <c r="O34" s="39">
        <f t="shared" si="18"/>
        <v>8.6088295687885008E-2</v>
      </c>
      <c r="P34" s="39">
        <f t="shared" si="18"/>
        <v>0.12012320328542093</v>
      </c>
      <c r="Q34" s="43"/>
      <c r="R34" s="127"/>
      <c r="S34" s="128"/>
      <c r="T34" s="128"/>
      <c r="U34" s="128"/>
      <c r="V34" s="129"/>
      <c r="W34" s="43"/>
      <c r="X34" s="43"/>
      <c r="Y34" s="43"/>
      <c r="Z34" s="43"/>
    </row>
    <row r="35" spans="1:26" ht="15.75" customHeight="1" x14ac:dyDescent="0.3">
      <c r="A35" s="137"/>
      <c r="B35" s="104"/>
      <c r="C35" s="67"/>
      <c r="D35" s="68"/>
      <c r="E35" s="67"/>
      <c r="F35" s="53" t="s">
        <v>55</v>
      </c>
      <c r="G35" s="41"/>
      <c r="H35" s="42"/>
      <c r="I35" s="39"/>
      <c r="J35" s="39">
        <f t="shared" ref="J35:P35" si="19">J31-J34</f>
        <v>0.98437628336755645</v>
      </c>
      <c r="K35" s="39">
        <f t="shared" si="19"/>
        <v>0.92163747284468656</v>
      </c>
      <c r="L35" s="39">
        <f t="shared" si="19"/>
        <v>0.7767311570230172</v>
      </c>
      <c r="M35" s="39">
        <f t="shared" si="19"/>
        <v>0.66347975585843844</v>
      </c>
      <c r="N35" s="39">
        <f t="shared" si="19"/>
        <v>0.49341002932112532</v>
      </c>
      <c r="O35" s="39">
        <f t="shared" si="19"/>
        <v>0.33792006046087153</v>
      </c>
      <c r="P35" s="39">
        <f t="shared" si="19"/>
        <v>0.28189056201992546</v>
      </c>
      <c r="Q35" s="43"/>
      <c r="R35" s="127"/>
      <c r="S35" s="128"/>
      <c r="T35" s="128"/>
      <c r="U35" s="128"/>
      <c r="V35" s="129"/>
      <c r="W35" s="43"/>
      <c r="X35" s="43"/>
      <c r="Y35" s="43"/>
      <c r="Z35" s="43"/>
    </row>
    <row r="36" spans="1:26" ht="15.75" customHeight="1" x14ac:dyDescent="0.3">
      <c r="A36" s="137"/>
      <c r="B36" s="105" t="s">
        <v>3</v>
      </c>
      <c r="C36" s="61">
        <v>7.0000000000000007E-2</v>
      </c>
      <c r="D36" s="65">
        <f>4.1/97.4</f>
        <v>4.209445585215605E-2</v>
      </c>
      <c r="E36" s="64">
        <v>3.3000000000000002E-2</v>
      </c>
      <c r="F36" s="1" t="s">
        <v>48</v>
      </c>
      <c r="G36" s="44"/>
      <c r="H36" s="37">
        <v>14</v>
      </c>
      <c r="I36" s="16">
        <f>1/H36</f>
        <v>7.1428571428571425E-2</v>
      </c>
      <c r="J36" s="38">
        <v>0</v>
      </c>
      <c r="K36" s="38">
        <v>0.1</v>
      </c>
      <c r="L36" s="38">
        <v>0.3</v>
      </c>
      <c r="M36" s="38">
        <v>0.7</v>
      </c>
      <c r="N36" s="38">
        <v>0.9</v>
      </c>
      <c r="O36" s="38">
        <v>1</v>
      </c>
      <c r="P36" s="38">
        <v>1</v>
      </c>
      <c r="R36" s="127"/>
      <c r="S36" s="128"/>
      <c r="T36" s="128"/>
      <c r="U36" s="128"/>
      <c r="V36" s="129"/>
    </row>
    <row r="37" spans="1:26" ht="15.75" customHeight="1" x14ac:dyDescent="0.3">
      <c r="A37" s="137"/>
      <c r="B37" s="103"/>
      <c r="C37" s="70"/>
      <c r="D37" s="68"/>
      <c r="E37" s="67"/>
      <c r="F37" s="40" t="s">
        <v>49</v>
      </c>
      <c r="G37" s="41"/>
      <c r="H37" s="42"/>
      <c r="I37" s="39"/>
      <c r="J37" s="46">
        <v>0</v>
      </c>
      <c r="K37" s="39">
        <f t="shared" ref="K37:P37" si="20">MIN(J37+2.5*(J36+K36)*$I36, 1)</f>
        <v>1.7857142857142856E-2</v>
      </c>
      <c r="L37" s="39">
        <f t="shared" si="20"/>
        <v>8.9285714285714274E-2</v>
      </c>
      <c r="M37" s="39">
        <f t="shared" si="20"/>
        <v>0.26785714285714279</v>
      </c>
      <c r="N37" s="39">
        <f t="shared" si="20"/>
        <v>0.55357142857142849</v>
      </c>
      <c r="O37" s="39">
        <f t="shared" si="20"/>
        <v>0.89285714285714279</v>
      </c>
      <c r="P37" s="39">
        <f t="shared" si="20"/>
        <v>1</v>
      </c>
      <c r="Q37" s="43"/>
      <c r="R37" s="127"/>
      <c r="S37" s="128"/>
      <c r="T37" s="128"/>
      <c r="U37" s="128"/>
      <c r="V37" s="129"/>
      <c r="W37" s="43"/>
      <c r="X37" s="43"/>
      <c r="Y37" s="43"/>
      <c r="Z37" s="43"/>
    </row>
    <row r="38" spans="1:26" ht="15.75" customHeight="1" x14ac:dyDescent="0.3">
      <c r="A38" s="137"/>
      <c r="B38" s="104"/>
      <c r="C38" s="67"/>
      <c r="D38" s="68"/>
      <c r="E38" s="67"/>
      <c r="F38" s="40" t="s">
        <v>108</v>
      </c>
      <c r="G38" s="41"/>
      <c r="H38" s="42"/>
      <c r="I38" s="39"/>
      <c r="J38" s="39">
        <f t="shared" ref="J38:P38" si="21">J37*$D36</f>
        <v>0</v>
      </c>
      <c r="K38" s="39">
        <f t="shared" si="21"/>
        <v>7.5168671164564367E-4</v>
      </c>
      <c r="L38" s="39">
        <f t="shared" si="21"/>
        <v>3.7584335582282183E-3</v>
      </c>
      <c r="M38" s="39">
        <f t="shared" si="21"/>
        <v>1.1275300674684654E-2</v>
      </c>
      <c r="N38" s="39">
        <f t="shared" si="21"/>
        <v>2.3302288061014954E-2</v>
      </c>
      <c r="O38" s="39">
        <f t="shared" si="21"/>
        <v>3.7584335582282184E-2</v>
      </c>
      <c r="P38" s="39">
        <f t="shared" si="21"/>
        <v>4.209445585215605E-2</v>
      </c>
      <c r="Q38" s="43"/>
      <c r="R38" s="127"/>
      <c r="S38" s="128"/>
      <c r="T38" s="128"/>
      <c r="U38" s="128"/>
      <c r="V38" s="129"/>
      <c r="W38" s="43"/>
      <c r="X38" s="43"/>
      <c r="Y38" s="43"/>
      <c r="Z38" s="43"/>
    </row>
    <row r="39" spans="1:26" ht="15.75" customHeight="1" thickBot="1" x14ac:dyDescent="0.35">
      <c r="A39" s="137"/>
      <c r="B39" s="104"/>
      <c r="C39" s="67"/>
      <c r="D39" s="68"/>
      <c r="E39" s="67"/>
      <c r="F39" s="53" t="s">
        <v>55</v>
      </c>
      <c r="G39" s="41"/>
      <c r="H39" s="42"/>
      <c r="I39" s="39"/>
      <c r="J39" s="39">
        <f t="shared" ref="J39:P39" si="22">J35-J38</f>
        <v>0.98437628336755645</v>
      </c>
      <c r="K39" s="39">
        <f t="shared" si="22"/>
        <v>0.92088578613304095</v>
      </c>
      <c r="L39" s="39">
        <f t="shared" si="22"/>
        <v>0.77297272346478896</v>
      </c>
      <c r="M39" s="39">
        <f t="shared" si="22"/>
        <v>0.65220445518375381</v>
      </c>
      <c r="N39" s="39">
        <f t="shared" si="22"/>
        <v>0.47010774126011035</v>
      </c>
      <c r="O39" s="39">
        <f t="shared" si="22"/>
        <v>0.30033572487858934</v>
      </c>
      <c r="P39" s="39">
        <f t="shared" si="22"/>
        <v>0.23979610616776942</v>
      </c>
      <c r="Q39" s="43"/>
      <c r="R39" s="130"/>
      <c r="S39" s="131"/>
      <c r="T39" s="131"/>
      <c r="U39" s="131"/>
      <c r="V39" s="132"/>
      <c r="W39" s="43"/>
      <c r="X39" s="43"/>
      <c r="Y39" s="43"/>
      <c r="Z39" s="43"/>
    </row>
    <row r="40" spans="1:26" ht="15.75" customHeight="1" x14ac:dyDescent="0.3">
      <c r="A40" s="137"/>
      <c r="B40" s="106" t="s">
        <v>13</v>
      </c>
      <c r="C40" s="61">
        <v>0.06</v>
      </c>
      <c r="D40" s="65">
        <f>4.8/97.4</f>
        <v>4.9281314168377818E-2</v>
      </c>
      <c r="E40" s="64">
        <v>2.5999999999999999E-2</v>
      </c>
      <c r="F40" s="1" t="s">
        <v>48</v>
      </c>
      <c r="G40" s="44"/>
      <c r="H40" s="37">
        <v>14</v>
      </c>
      <c r="I40" s="16">
        <f>1/H40</f>
        <v>7.1428571428571425E-2</v>
      </c>
      <c r="J40" s="38">
        <v>0</v>
      </c>
      <c r="K40" s="38">
        <v>0.1</v>
      </c>
      <c r="L40" s="38">
        <v>0.3</v>
      </c>
      <c r="M40" s="38">
        <v>0.7</v>
      </c>
      <c r="N40" s="38">
        <v>0.9</v>
      </c>
      <c r="O40" s="38">
        <v>1</v>
      </c>
      <c r="P40" s="38">
        <v>1</v>
      </c>
    </row>
    <row r="41" spans="1:26" ht="15.75" customHeight="1" x14ac:dyDescent="0.3">
      <c r="A41" s="137"/>
      <c r="B41" s="102"/>
      <c r="C41" s="61"/>
      <c r="D41" s="71"/>
      <c r="E41" s="64"/>
      <c r="F41" s="1" t="s">
        <v>49</v>
      </c>
      <c r="G41" s="48"/>
      <c r="H41" s="49"/>
      <c r="I41" s="46"/>
      <c r="J41" s="46">
        <v>0</v>
      </c>
      <c r="K41" s="39">
        <f t="shared" ref="K41:P41" si="23">MIN(J41+2.5*(J40+K40)*$I40, 1)</f>
        <v>1.7857142857142856E-2</v>
      </c>
      <c r="L41" s="39">
        <f t="shared" si="23"/>
        <v>8.9285714285714274E-2</v>
      </c>
      <c r="M41" s="39">
        <f t="shared" si="23"/>
        <v>0.26785714285714279</v>
      </c>
      <c r="N41" s="39">
        <f t="shared" si="23"/>
        <v>0.55357142857142849</v>
      </c>
      <c r="O41" s="39">
        <f t="shared" si="23"/>
        <v>0.89285714285714279</v>
      </c>
      <c r="P41" s="39">
        <f t="shared" si="23"/>
        <v>1</v>
      </c>
    </row>
    <row r="42" spans="1:26" ht="15.75" customHeight="1" x14ac:dyDescent="0.3">
      <c r="A42" s="137"/>
      <c r="B42" s="104"/>
      <c r="C42" s="67"/>
      <c r="D42" s="68"/>
      <c r="E42" s="67"/>
      <c r="F42" s="40" t="s">
        <v>108</v>
      </c>
      <c r="G42" s="41"/>
      <c r="H42" s="42"/>
      <c r="I42" s="39"/>
      <c r="J42" s="39">
        <f t="shared" ref="J42:P42" si="24">J41*$D40</f>
        <v>0</v>
      </c>
      <c r="K42" s="39">
        <f t="shared" si="24"/>
        <v>8.8002346729246098E-4</v>
      </c>
      <c r="L42" s="39">
        <f t="shared" si="24"/>
        <v>4.4001173364623045E-3</v>
      </c>
      <c r="M42" s="39">
        <f t="shared" si="24"/>
        <v>1.3200352009386912E-2</v>
      </c>
      <c r="N42" s="39">
        <f t="shared" si="24"/>
        <v>2.7280727486066289E-2</v>
      </c>
      <c r="O42" s="39">
        <f t="shared" si="24"/>
        <v>4.4001173364623052E-2</v>
      </c>
      <c r="P42" s="39">
        <f t="shared" si="24"/>
        <v>4.9281314168377818E-2</v>
      </c>
      <c r="Q42" s="43"/>
      <c r="R42" s="43"/>
      <c r="S42" s="43"/>
      <c r="T42" s="43"/>
      <c r="U42" s="43"/>
      <c r="V42" s="43"/>
      <c r="W42" s="43"/>
      <c r="X42" s="43"/>
      <c r="Y42" s="43"/>
      <c r="Z42" s="43"/>
    </row>
    <row r="43" spans="1:26" ht="15.75" customHeight="1" x14ac:dyDescent="0.3">
      <c r="A43" s="138"/>
      <c r="B43" s="104"/>
      <c r="C43" s="74"/>
      <c r="D43" s="75"/>
      <c r="E43" s="74"/>
      <c r="F43" s="53" t="s">
        <v>55</v>
      </c>
      <c r="G43" s="41"/>
      <c r="H43" s="88"/>
      <c r="I43" s="89"/>
      <c r="J43" s="89">
        <f t="shared" ref="J43:O43" si="25">J39-J42</f>
        <v>0.98437628336755645</v>
      </c>
      <c r="K43" s="89">
        <f t="shared" si="25"/>
        <v>0.92000576266574852</v>
      </c>
      <c r="L43" s="89">
        <f t="shared" si="25"/>
        <v>0.76857260612832667</v>
      </c>
      <c r="M43" s="89">
        <f t="shared" si="25"/>
        <v>0.63900410317436684</v>
      </c>
      <c r="N43" s="89">
        <f t="shared" si="25"/>
        <v>0.44282701377404404</v>
      </c>
      <c r="O43" s="89">
        <f t="shared" si="25"/>
        <v>0.25633455151396628</v>
      </c>
      <c r="P43" s="89">
        <f>P39-P42</f>
        <v>0.19051479199939159</v>
      </c>
      <c r="Q43" s="43"/>
      <c r="R43" s="43"/>
      <c r="S43" s="43"/>
      <c r="T43" s="43"/>
      <c r="U43" s="43"/>
      <c r="V43" s="43"/>
      <c r="W43" s="43"/>
      <c r="X43" s="43"/>
      <c r="Y43" s="43"/>
      <c r="Z43" s="43"/>
    </row>
    <row r="44" spans="1:26" ht="15.75" customHeight="1" x14ac:dyDescent="0.3">
      <c r="A44" s="73"/>
      <c r="B44" s="84" t="s">
        <v>14</v>
      </c>
      <c r="C44" s="85">
        <v>0.1</v>
      </c>
      <c r="D44" s="86">
        <f>6.6/97.4</f>
        <v>6.7761806981519498E-2</v>
      </c>
      <c r="E44" s="87">
        <v>0</v>
      </c>
      <c r="F44" s="1" t="s">
        <v>48</v>
      </c>
      <c r="G44" s="44"/>
      <c r="H44" s="90" t="s">
        <v>50</v>
      </c>
      <c r="I44" s="91"/>
      <c r="J44" s="92"/>
      <c r="K44" s="92"/>
      <c r="L44" s="92"/>
      <c r="M44" s="92"/>
      <c r="N44" s="92"/>
      <c r="O44" s="92"/>
      <c r="P44" s="92"/>
    </row>
    <row r="45" spans="1:26" ht="15.75" customHeight="1" x14ac:dyDescent="0.3">
      <c r="A45" s="73"/>
      <c r="B45" s="82"/>
      <c r="C45" s="61"/>
      <c r="D45" s="71"/>
      <c r="E45" s="64"/>
      <c r="F45" s="1" t="s">
        <v>49</v>
      </c>
      <c r="H45" s="93"/>
      <c r="I45" s="93"/>
      <c r="J45" s="89">
        <v>1</v>
      </c>
      <c r="K45" s="89">
        <v>1</v>
      </c>
      <c r="L45" s="89">
        <v>1</v>
      </c>
      <c r="M45" s="89">
        <v>1</v>
      </c>
      <c r="N45" s="89">
        <v>1</v>
      </c>
      <c r="O45" s="89">
        <v>1</v>
      </c>
      <c r="P45" s="89">
        <v>1</v>
      </c>
      <c r="Q45" s="51"/>
      <c r="R45" s="51"/>
      <c r="S45" s="51"/>
      <c r="T45" s="51"/>
      <c r="U45" s="51"/>
      <c r="V45" s="51"/>
      <c r="W45" s="51"/>
      <c r="X45" s="51"/>
      <c r="Y45" s="51"/>
      <c r="Z45" s="51"/>
    </row>
    <row r="46" spans="1:26" ht="15.75" customHeight="1" x14ac:dyDescent="0.3">
      <c r="A46" s="81"/>
      <c r="B46" s="83"/>
      <c r="C46" s="67"/>
      <c r="D46" s="68"/>
      <c r="E46" s="67"/>
      <c r="F46" s="40" t="s">
        <v>108</v>
      </c>
      <c r="G46" s="41"/>
      <c r="H46" s="88"/>
      <c r="I46" s="89"/>
      <c r="J46" s="89">
        <v>0</v>
      </c>
      <c r="K46" s="89">
        <v>0</v>
      </c>
      <c r="L46" s="89">
        <v>0</v>
      </c>
      <c r="M46" s="89">
        <v>0</v>
      </c>
      <c r="N46" s="89">
        <v>0</v>
      </c>
      <c r="O46" s="89">
        <v>0</v>
      </c>
      <c r="P46" s="89">
        <v>0</v>
      </c>
      <c r="Q46" s="43"/>
      <c r="R46" s="43"/>
      <c r="S46" s="43"/>
      <c r="T46" s="43"/>
      <c r="U46" s="43"/>
      <c r="V46" s="43"/>
      <c r="W46" s="43"/>
      <c r="X46" s="43"/>
      <c r="Y46" s="43"/>
      <c r="Z46" s="43"/>
    </row>
    <row r="47" spans="1:26" ht="15.75" customHeight="1" x14ac:dyDescent="0.3">
      <c r="A47" s="81"/>
      <c r="B47" s="83"/>
      <c r="C47" s="61"/>
      <c r="D47" s="71"/>
      <c r="E47" s="64"/>
      <c r="F47" s="53" t="s">
        <v>55</v>
      </c>
      <c r="G47" s="41"/>
      <c r="H47" s="88"/>
      <c r="I47" s="89"/>
      <c r="J47" s="89">
        <f t="shared" ref="J47:O47" si="26">J43-J46</f>
        <v>0.98437628336755645</v>
      </c>
      <c r="K47" s="89">
        <f t="shared" si="26"/>
        <v>0.92000576266574852</v>
      </c>
      <c r="L47" s="89">
        <f t="shared" si="26"/>
        <v>0.76857260612832667</v>
      </c>
      <c r="M47" s="89">
        <f t="shared" si="26"/>
        <v>0.63900410317436684</v>
      </c>
      <c r="N47" s="89">
        <f t="shared" si="26"/>
        <v>0.44282701377404404</v>
      </c>
      <c r="O47" s="89">
        <f t="shared" si="26"/>
        <v>0.25633455151396628</v>
      </c>
      <c r="P47" s="89">
        <f>P43-P46</f>
        <v>0.19051479199939159</v>
      </c>
      <c r="Q47" s="43"/>
      <c r="R47" s="43"/>
      <c r="S47" s="43"/>
      <c r="T47" s="43"/>
      <c r="U47" s="43"/>
      <c r="V47" s="43"/>
      <c r="W47" s="43"/>
      <c r="X47" s="43"/>
      <c r="Y47" s="43"/>
      <c r="Z47" s="43"/>
    </row>
    <row r="48" spans="1:26" ht="15.75" customHeight="1" x14ac:dyDescent="0.3">
      <c r="A48" s="142" t="s">
        <v>97</v>
      </c>
      <c r="B48" s="77" t="s">
        <v>98</v>
      </c>
      <c r="C48" s="78"/>
      <c r="D48" s="86">
        <f>0.92/97.4</f>
        <v>9.4455852156057497E-3</v>
      </c>
      <c r="E48" s="80"/>
      <c r="F48" s="50"/>
      <c r="Q48" s="51"/>
      <c r="R48" s="51"/>
      <c r="S48" s="51"/>
      <c r="T48" s="51"/>
      <c r="U48" s="51"/>
      <c r="V48" s="51"/>
      <c r="W48" s="51"/>
      <c r="X48" s="51"/>
      <c r="Y48" s="51"/>
      <c r="Z48" s="51"/>
    </row>
    <row r="49" spans="1:4" ht="15.75" customHeight="1" x14ac:dyDescent="0.3">
      <c r="A49" s="143"/>
      <c r="B49" s="122" t="s">
        <v>99</v>
      </c>
      <c r="D49" s="86">
        <f>0.84/97.4</f>
        <v>8.6242299794661182E-3</v>
      </c>
    </row>
    <row r="50" spans="1:4" ht="15.75" customHeight="1" x14ac:dyDescent="0.3">
      <c r="A50" s="143"/>
      <c r="B50" s="122" t="s">
        <v>100</v>
      </c>
      <c r="D50" s="86">
        <f>0.32/97.4</f>
        <v>3.2854209445585215E-3</v>
      </c>
    </row>
    <row r="51" spans="1:4" ht="15.75" customHeight="1" x14ac:dyDescent="0.3">
      <c r="A51" s="143"/>
      <c r="B51" s="122" t="s">
        <v>101</v>
      </c>
      <c r="D51" s="86">
        <f>0.96/97.4</f>
        <v>9.8562628336755637E-3</v>
      </c>
    </row>
    <row r="52" spans="1:4" ht="15.75" customHeight="1" x14ac:dyDescent="0.3">
      <c r="A52" s="143"/>
      <c r="B52" s="122" t="s">
        <v>102</v>
      </c>
      <c r="D52" s="86">
        <f>3.76/97.4</f>
        <v>3.8603696098562623E-2</v>
      </c>
    </row>
    <row r="53" spans="1:4" ht="15.75" customHeight="1" x14ac:dyDescent="0.3">
      <c r="A53" s="143"/>
      <c r="B53" s="122" t="s">
        <v>103</v>
      </c>
      <c r="D53" s="86">
        <f>2.68/97.4</f>
        <v>2.7515400410677619E-2</v>
      </c>
    </row>
    <row r="54" spans="1:4" ht="15.75" customHeight="1" x14ac:dyDescent="0.3">
      <c r="A54" s="144"/>
      <c r="B54" s="122" t="s">
        <v>104</v>
      </c>
      <c r="D54" s="86">
        <f>0.82/97.4</f>
        <v>8.4188911704312103E-3</v>
      </c>
    </row>
    <row r="55" spans="1:4" ht="15.75" customHeight="1" x14ac:dyDescent="0.3">
      <c r="B55" s="122"/>
      <c r="D55" s="86"/>
    </row>
    <row r="56" spans="1:4" ht="15.75" customHeight="1" x14ac:dyDescent="0.3">
      <c r="B56" s="122" t="s">
        <v>105</v>
      </c>
      <c r="D56" s="86">
        <f>SUM(D8:D54)</f>
        <v>0.99558521560574942</v>
      </c>
    </row>
    <row r="57" spans="1:4" ht="15.75" customHeight="1" x14ac:dyDescent="0.25">
      <c r="B57" s="56"/>
    </row>
    <row r="58" spans="1:4" ht="15.75" customHeight="1" x14ac:dyDescent="0.25">
      <c r="B58" s="56"/>
    </row>
    <row r="59" spans="1:4" ht="15.75" customHeight="1" x14ac:dyDescent="0.25">
      <c r="B59" s="56"/>
    </row>
    <row r="60" spans="1:4" ht="15.75" customHeight="1" x14ac:dyDescent="0.25">
      <c r="B60" s="56"/>
    </row>
    <row r="61" spans="1:4" ht="15.75" customHeight="1" x14ac:dyDescent="0.25">
      <c r="B61" s="56"/>
    </row>
    <row r="62" spans="1:4" ht="15.75" customHeight="1" x14ac:dyDescent="0.25">
      <c r="B62" s="56"/>
    </row>
    <row r="63" spans="1:4" ht="15.75" customHeight="1" x14ac:dyDescent="0.25">
      <c r="B63" s="56"/>
    </row>
    <row r="64" spans="1:4" ht="15.75" customHeight="1" x14ac:dyDescent="0.25">
      <c r="B64" s="56"/>
    </row>
    <row r="65" spans="2:2" ht="15.75" customHeight="1" x14ac:dyDescent="0.25">
      <c r="B65" s="56"/>
    </row>
    <row r="66" spans="2:2" ht="15.75" customHeight="1" x14ac:dyDescent="0.25">
      <c r="B66" s="56"/>
    </row>
    <row r="67" spans="2:2" ht="15.75" customHeight="1" x14ac:dyDescent="0.25">
      <c r="B67" s="56"/>
    </row>
    <row r="68" spans="2:2" ht="15.75" customHeight="1" x14ac:dyDescent="0.25">
      <c r="B68" s="56"/>
    </row>
    <row r="69" spans="2:2" ht="15.75" customHeight="1" x14ac:dyDescent="0.25">
      <c r="B69" s="56"/>
    </row>
    <row r="70" spans="2:2" ht="15.75" customHeight="1" x14ac:dyDescent="0.25">
      <c r="B70" s="56"/>
    </row>
    <row r="71" spans="2:2" ht="12.5" x14ac:dyDescent="0.25">
      <c r="B71" s="56"/>
    </row>
    <row r="72" spans="2:2" ht="12.5" x14ac:dyDescent="0.25">
      <c r="B72" s="56"/>
    </row>
    <row r="73" spans="2:2" ht="12.5" x14ac:dyDescent="0.25">
      <c r="B73" s="56"/>
    </row>
    <row r="74" spans="2:2" ht="12.5" x14ac:dyDescent="0.25">
      <c r="B74" s="56"/>
    </row>
    <row r="75" spans="2:2" ht="12.5" x14ac:dyDescent="0.25">
      <c r="B75" s="56"/>
    </row>
    <row r="76" spans="2:2" ht="12.5" x14ac:dyDescent="0.25">
      <c r="B76" s="56"/>
    </row>
    <row r="77" spans="2:2" ht="12.5" x14ac:dyDescent="0.25">
      <c r="B77" s="56"/>
    </row>
    <row r="78" spans="2:2" ht="12.5" x14ac:dyDescent="0.25">
      <c r="B78" s="56"/>
    </row>
    <row r="79" spans="2:2" ht="12.5" x14ac:dyDescent="0.25">
      <c r="B79" s="56"/>
    </row>
    <row r="80" spans="2:2" ht="12.5" x14ac:dyDescent="0.25">
      <c r="B80" s="56"/>
    </row>
    <row r="81" spans="2:2" ht="12.5" x14ac:dyDescent="0.25">
      <c r="B81" s="56"/>
    </row>
    <row r="82" spans="2:2" ht="12.5" x14ac:dyDescent="0.25">
      <c r="B82" s="56"/>
    </row>
    <row r="83" spans="2:2" ht="12.5" x14ac:dyDescent="0.25">
      <c r="B83" s="56"/>
    </row>
    <row r="84" spans="2:2" ht="12.5" x14ac:dyDescent="0.25">
      <c r="B84" s="56"/>
    </row>
    <row r="85" spans="2:2" ht="12.5" x14ac:dyDescent="0.25">
      <c r="B85" s="56"/>
    </row>
    <row r="86" spans="2:2" ht="12.5" x14ac:dyDescent="0.25">
      <c r="B86" s="56"/>
    </row>
    <row r="87" spans="2:2" ht="12.5" x14ac:dyDescent="0.25">
      <c r="B87" s="56"/>
    </row>
    <row r="88" spans="2:2" ht="12.5" x14ac:dyDescent="0.25">
      <c r="B88" s="56"/>
    </row>
    <row r="89" spans="2:2" ht="12.5" x14ac:dyDescent="0.25">
      <c r="B89" s="56"/>
    </row>
    <row r="90" spans="2:2" ht="12.5" x14ac:dyDescent="0.25">
      <c r="B90" s="56"/>
    </row>
    <row r="91" spans="2:2" ht="12.5" x14ac:dyDescent="0.25">
      <c r="B91" s="56"/>
    </row>
    <row r="92" spans="2:2" ht="12.5" x14ac:dyDescent="0.25">
      <c r="B92" s="56"/>
    </row>
    <row r="93" spans="2:2" ht="12.5" x14ac:dyDescent="0.25">
      <c r="B93" s="56"/>
    </row>
    <row r="94" spans="2:2" ht="12.5" x14ac:dyDescent="0.25">
      <c r="B94" s="56"/>
    </row>
    <row r="95" spans="2:2" ht="12.5" x14ac:dyDescent="0.25">
      <c r="B95" s="56"/>
    </row>
    <row r="96" spans="2:2" ht="12.5" x14ac:dyDescent="0.25">
      <c r="B96" s="56"/>
    </row>
    <row r="97" spans="2:2" ht="12.5" x14ac:dyDescent="0.25">
      <c r="B97" s="56"/>
    </row>
    <row r="98" spans="2:2" ht="12.5" x14ac:dyDescent="0.25">
      <c r="B98" s="56"/>
    </row>
    <row r="99" spans="2:2" ht="12.5" x14ac:dyDescent="0.25">
      <c r="B99" s="56"/>
    </row>
    <row r="100" spans="2:2" ht="12.5" x14ac:dyDescent="0.25">
      <c r="B100" s="56"/>
    </row>
    <row r="101" spans="2:2" ht="12.5" x14ac:dyDescent="0.25">
      <c r="B101" s="56"/>
    </row>
    <row r="102" spans="2:2" ht="12.5" x14ac:dyDescent="0.25">
      <c r="B102" s="56"/>
    </row>
    <row r="103" spans="2:2" ht="12.5" x14ac:dyDescent="0.25">
      <c r="B103" s="56"/>
    </row>
    <row r="104" spans="2:2" ht="12.5" x14ac:dyDescent="0.25">
      <c r="B104" s="56"/>
    </row>
    <row r="105" spans="2:2" ht="12.5" x14ac:dyDescent="0.25">
      <c r="B105" s="56"/>
    </row>
    <row r="106" spans="2:2" ht="12.5" x14ac:dyDescent="0.25">
      <c r="B106" s="56"/>
    </row>
    <row r="107" spans="2:2" ht="12.5" x14ac:dyDescent="0.25">
      <c r="B107" s="56"/>
    </row>
    <row r="108" spans="2:2" ht="12.5" x14ac:dyDescent="0.25">
      <c r="B108" s="56"/>
    </row>
    <row r="109" spans="2:2" ht="12.5" x14ac:dyDescent="0.25">
      <c r="B109" s="56"/>
    </row>
    <row r="110" spans="2:2" ht="12.5" x14ac:dyDescent="0.25">
      <c r="B110" s="56"/>
    </row>
    <row r="111" spans="2:2" ht="12.5" x14ac:dyDescent="0.25">
      <c r="B111" s="56"/>
    </row>
    <row r="112" spans="2:2" ht="12.5" x14ac:dyDescent="0.25">
      <c r="B112" s="56"/>
    </row>
    <row r="113" spans="2:2" ht="12.5" x14ac:dyDescent="0.25">
      <c r="B113" s="56"/>
    </row>
    <row r="114" spans="2:2" ht="12.5" x14ac:dyDescent="0.25">
      <c r="B114" s="56"/>
    </row>
    <row r="115" spans="2:2" ht="12.5" x14ac:dyDescent="0.25">
      <c r="B115" s="56"/>
    </row>
    <row r="116" spans="2:2" ht="12.5" x14ac:dyDescent="0.25">
      <c r="B116" s="56"/>
    </row>
    <row r="117" spans="2:2" ht="12.5" x14ac:dyDescent="0.25">
      <c r="B117" s="56"/>
    </row>
    <row r="118" spans="2:2" ht="12.5" x14ac:dyDescent="0.25">
      <c r="B118" s="56"/>
    </row>
    <row r="119" spans="2:2" ht="12.5" x14ac:dyDescent="0.25">
      <c r="B119" s="56"/>
    </row>
    <row r="120" spans="2:2" ht="12.5" x14ac:dyDescent="0.25">
      <c r="B120" s="56"/>
    </row>
    <row r="121" spans="2:2" ht="12.5" x14ac:dyDescent="0.25">
      <c r="B121" s="56"/>
    </row>
    <row r="122" spans="2:2" ht="12.5" x14ac:dyDescent="0.25">
      <c r="B122" s="56"/>
    </row>
    <row r="123" spans="2:2" ht="12.5" x14ac:dyDescent="0.25">
      <c r="B123" s="56"/>
    </row>
    <row r="124" spans="2:2" ht="12.5" x14ac:dyDescent="0.25">
      <c r="B124" s="56"/>
    </row>
    <row r="125" spans="2:2" ht="12.5" x14ac:dyDescent="0.25">
      <c r="B125" s="56"/>
    </row>
    <row r="126" spans="2:2" ht="12.5" x14ac:dyDescent="0.25">
      <c r="B126" s="56"/>
    </row>
    <row r="127" spans="2:2" ht="12.5" x14ac:dyDescent="0.25">
      <c r="B127" s="56"/>
    </row>
    <row r="128" spans="2:2" ht="12.5" x14ac:dyDescent="0.25">
      <c r="B128" s="56"/>
    </row>
    <row r="129" spans="2:2" ht="12.5" x14ac:dyDescent="0.25">
      <c r="B129" s="56"/>
    </row>
    <row r="130" spans="2:2" ht="12.5" x14ac:dyDescent="0.25">
      <c r="B130" s="56"/>
    </row>
    <row r="131" spans="2:2" ht="12.5" x14ac:dyDescent="0.25">
      <c r="B131" s="56"/>
    </row>
    <row r="132" spans="2:2" ht="12.5" x14ac:dyDescent="0.25">
      <c r="B132" s="56"/>
    </row>
    <row r="133" spans="2:2" ht="12.5" x14ac:dyDescent="0.25">
      <c r="B133" s="56"/>
    </row>
    <row r="134" spans="2:2" ht="12.5" x14ac:dyDescent="0.25">
      <c r="B134" s="56"/>
    </row>
    <row r="135" spans="2:2" ht="12.5" x14ac:dyDescent="0.25">
      <c r="B135" s="56"/>
    </row>
    <row r="136" spans="2:2" ht="12.5" x14ac:dyDescent="0.25">
      <c r="B136" s="56"/>
    </row>
    <row r="137" spans="2:2" ht="12.5" x14ac:dyDescent="0.25">
      <c r="B137" s="56"/>
    </row>
    <row r="138" spans="2:2" ht="12.5" x14ac:dyDescent="0.25">
      <c r="B138" s="56"/>
    </row>
    <row r="139" spans="2:2" ht="12.5" x14ac:dyDescent="0.25">
      <c r="B139" s="56"/>
    </row>
    <row r="140" spans="2:2" ht="12.5" x14ac:dyDescent="0.25">
      <c r="B140" s="56"/>
    </row>
    <row r="141" spans="2:2" ht="12.5" x14ac:dyDescent="0.25">
      <c r="B141" s="56"/>
    </row>
    <row r="142" spans="2:2" ht="12.5" x14ac:dyDescent="0.25">
      <c r="B142" s="56"/>
    </row>
    <row r="143" spans="2:2" ht="12.5" x14ac:dyDescent="0.25">
      <c r="B143" s="56"/>
    </row>
    <row r="144" spans="2:2" ht="12.5" x14ac:dyDescent="0.25">
      <c r="B144" s="56"/>
    </row>
    <row r="145" spans="2:2" ht="12.5" x14ac:dyDescent="0.25">
      <c r="B145" s="56"/>
    </row>
    <row r="146" spans="2:2" ht="12.5" x14ac:dyDescent="0.25">
      <c r="B146" s="56"/>
    </row>
    <row r="147" spans="2:2" ht="12.5" x14ac:dyDescent="0.25">
      <c r="B147" s="56"/>
    </row>
    <row r="148" spans="2:2" ht="12.5" x14ac:dyDescent="0.25">
      <c r="B148" s="56"/>
    </row>
    <row r="149" spans="2:2" ht="12.5" x14ac:dyDescent="0.25">
      <c r="B149" s="56"/>
    </row>
    <row r="150" spans="2:2" ht="12.5" x14ac:dyDescent="0.25">
      <c r="B150" s="56"/>
    </row>
    <row r="151" spans="2:2" ht="12.5" x14ac:dyDescent="0.25">
      <c r="B151" s="56"/>
    </row>
    <row r="152" spans="2:2" ht="12.5" x14ac:dyDescent="0.25">
      <c r="B152" s="56"/>
    </row>
    <row r="153" spans="2:2" ht="12.5" x14ac:dyDescent="0.25">
      <c r="B153" s="56"/>
    </row>
    <row r="154" spans="2:2" ht="12.5" x14ac:dyDescent="0.25">
      <c r="B154" s="56"/>
    </row>
    <row r="155" spans="2:2" ht="12.5" x14ac:dyDescent="0.25">
      <c r="B155" s="56"/>
    </row>
    <row r="156" spans="2:2" ht="12.5" x14ac:dyDescent="0.25">
      <c r="B156" s="56"/>
    </row>
    <row r="157" spans="2:2" ht="12.5" x14ac:dyDescent="0.25">
      <c r="B157" s="56"/>
    </row>
    <row r="158" spans="2:2" ht="12.5" x14ac:dyDescent="0.25">
      <c r="B158" s="56"/>
    </row>
    <row r="159" spans="2:2" ht="12.5" x14ac:dyDescent="0.25">
      <c r="B159" s="56"/>
    </row>
    <row r="160" spans="2:2" ht="12.5" x14ac:dyDescent="0.25">
      <c r="B160" s="56"/>
    </row>
    <row r="161" spans="2:2" ht="12.5" x14ac:dyDescent="0.25">
      <c r="B161" s="56"/>
    </row>
    <row r="162" spans="2:2" ht="12.5" x14ac:dyDescent="0.25">
      <c r="B162" s="56"/>
    </row>
    <row r="163" spans="2:2" ht="12.5" x14ac:dyDescent="0.25">
      <c r="B163" s="56"/>
    </row>
    <row r="164" spans="2:2" ht="12.5" x14ac:dyDescent="0.25">
      <c r="B164" s="56"/>
    </row>
    <row r="165" spans="2:2" ht="12.5" x14ac:dyDescent="0.25">
      <c r="B165" s="56"/>
    </row>
    <row r="166" spans="2:2" ht="12.5" x14ac:dyDescent="0.25">
      <c r="B166" s="56"/>
    </row>
    <row r="167" spans="2:2" ht="12.5" x14ac:dyDescent="0.25">
      <c r="B167" s="56"/>
    </row>
    <row r="168" spans="2:2" ht="12.5" x14ac:dyDescent="0.25">
      <c r="B168" s="56"/>
    </row>
    <row r="169" spans="2:2" ht="12.5" x14ac:dyDescent="0.25">
      <c r="B169" s="56"/>
    </row>
    <row r="170" spans="2:2" ht="12.5" x14ac:dyDescent="0.25">
      <c r="B170" s="56"/>
    </row>
    <row r="171" spans="2:2" ht="12.5" x14ac:dyDescent="0.25">
      <c r="B171" s="56"/>
    </row>
    <row r="172" spans="2:2" ht="12.5" x14ac:dyDescent="0.25">
      <c r="B172" s="56"/>
    </row>
    <row r="173" spans="2:2" ht="12.5" x14ac:dyDescent="0.25">
      <c r="B173" s="56"/>
    </row>
    <row r="174" spans="2:2" ht="12.5" x14ac:dyDescent="0.25">
      <c r="B174" s="56"/>
    </row>
    <row r="175" spans="2:2" ht="12.5" x14ac:dyDescent="0.25">
      <c r="B175" s="56"/>
    </row>
    <row r="176" spans="2:2" ht="12.5" x14ac:dyDescent="0.25">
      <c r="B176" s="56"/>
    </row>
    <row r="177" spans="2:2" ht="12.5" x14ac:dyDescent="0.25">
      <c r="B177" s="56"/>
    </row>
    <row r="178" spans="2:2" ht="12.5" x14ac:dyDescent="0.25">
      <c r="B178" s="56"/>
    </row>
    <row r="179" spans="2:2" ht="12.5" x14ac:dyDescent="0.25">
      <c r="B179" s="56"/>
    </row>
    <row r="180" spans="2:2" ht="12.5" x14ac:dyDescent="0.25">
      <c r="B180" s="56"/>
    </row>
    <row r="181" spans="2:2" ht="12.5" x14ac:dyDescent="0.25">
      <c r="B181" s="56"/>
    </row>
    <row r="182" spans="2:2" ht="12.5" x14ac:dyDescent="0.25">
      <c r="B182" s="56"/>
    </row>
    <row r="183" spans="2:2" ht="12.5" x14ac:dyDescent="0.25">
      <c r="B183" s="56"/>
    </row>
    <row r="184" spans="2:2" ht="12.5" x14ac:dyDescent="0.25">
      <c r="B184" s="56"/>
    </row>
    <row r="185" spans="2:2" ht="12.5" x14ac:dyDescent="0.25">
      <c r="B185" s="56"/>
    </row>
    <row r="186" spans="2:2" ht="12.5" x14ac:dyDescent="0.25">
      <c r="B186" s="56"/>
    </row>
    <row r="187" spans="2:2" ht="12.5" x14ac:dyDescent="0.25">
      <c r="B187" s="56"/>
    </row>
    <row r="188" spans="2:2" ht="12.5" x14ac:dyDescent="0.25">
      <c r="B188" s="56"/>
    </row>
    <row r="189" spans="2:2" ht="12.5" x14ac:dyDescent="0.25">
      <c r="B189" s="56"/>
    </row>
    <row r="190" spans="2:2" ht="12.5" x14ac:dyDescent="0.25">
      <c r="B190" s="56"/>
    </row>
    <row r="191" spans="2:2" ht="12.5" x14ac:dyDescent="0.25">
      <c r="B191" s="56"/>
    </row>
    <row r="192" spans="2:2" ht="12.5" x14ac:dyDescent="0.25">
      <c r="B192" s="56"/>
    </row>
    <row r="193" spans="2:2" ht="12.5" x14ac:dyDescent="0.25">
      <c r="B193" s="56"/>
    </row>
    <row r="194" spans="2:2" ht="12.5" x14ac:dyDescent="0.25">
      <c r="B194" s="56"/>
    </row>
    <row r="195" spans="2:2" ht="12.5" x14ac:dyDescent="0.25">
      <c r="B195" s="56"/>
    </row>
    <row r="196" spans="2:2" ht="12.5" x14ac:dyDescent="0.25">
      <c r="B196" s="56"/>
    </row>
    <row r="197" spans="2:2" ht="12.5" x14ac:dyDescent="0.25">
      <c r="B197" s="56"/>
    </row>
    <row r="198" spans="2:2" ht="12.5" x14ac:dyDescent="0.25">
      <c r="B198" s="56"/>
    </row>
    <row r="199" spans="2:2" ht="12.5" x14ac:dyDescent="0.25">
      <c r="B199" s="56"/>
    </row>
    <row r="200" spans="2:2" ht="12.5" x14ac:dyDescent="0.25">
      <c r="B200" s="56"/>
    </row>
    <row r="201" spans="2:2" ht="12.5" x14ac:dyDescent="0.25">
      <c r="B201" s="56"/>
    </row>
    <row r="202" spans="2:2" ht="12.5" x14ac:dyDescent="0.25">
      <c r="B202" s="56"/>
    </row>
    <row r="203" spans="2:2" ht="12.5" x14ac:dyDescent="0.25">
      <c r="B203" s="56"/>
    </row>
    <row r="204" spans="2:2" ht="12.5" x14ac:dyDescent="0.25">
      <c r="B204" s="56"/>
    </row>
    <row r="205" spans="2:2" ht="12.5" x14ac:dyDescent="0.25">
      <c r="B205" s="56"/>
    </row>
    <row r="206" spans="2:2" ht="12.5" x14ac:dyDescent="0.25">
      <c r="B206" s="56"/>
    </row>
    <row r="207" spans="2:2" ht="12.5" x14ac:dyDescent="0.25">
      <c r="B207" s="56"/>
    </row>
    <row r="208" spans="2:2" ht="12.5" x14ac:dyDescent="0.25">
      <c r="B208" s="56"/>
    </row>
    <row r="209" spans="2:2" ht="12.5" x14ac:dyDescent="0.25">
      <c r="B209" s="56"/>
    </row>
    <row r="210" spans="2:2" ht="12.5" x14ac:dyDescent="0.25">
      <c r="B210" s="56"/>
    </row>
    <row r="211" spans="2:2" ht="12.5" x14ac:dyDescent="0.25">
      <c r="B211" s="56"/>
    </row>
    <row r="212" spans="2:2" ht="12.5" x14ac:dyDescent="0.25">
      <c r="B212" s="56"/>
    </row>
    <row r="213" spans="2:2" ht="12.5" x14ac:dyDescent="0.25">
      <c r="B213" s="56"/>
    </row>
    <row r="214" spans="2:2" ht="12.5" x14ac:dyDescent="0.25">
      <c r="B214" s="56"/>
    </row>
    <row r="215" spans="2:2" ht="12.5" x14ac:dyDescent="0.25">
      <c r="B215" s="56"/>
    </row>
    <row r="216" spans="2:2" ht="12.5" x14ac:dyDescent="0.25">
      <c r="B216" s="56"/>
    </row>
    <row r="217" spans="2:2" ht="12.5" x14ac:dyDescent="0.25">
      <c r="B217" s="56"/>
    </row>
    <row r="218" spans="2:2" ht="12.5" x14ac:dyDescent="0.25">
      <c r="B218" s="56"/>
    </row>
    <row r="219" spans="2:2" ht="12.5" x14ac:dyDescent="0.25">
      <c r="B219" s="56"/>
    </row>
    <row r="220" spans="2:2" ht="12.5" x14ac:dyDescent="0.25">
      <c r="B220" s="56"/>
    </row>
    <row r="221" spans="2:2" ht="12.5" x14ac:dyDescent="0.25">
      <c r="B221" s="56"/>
    </row>
    <row r="222" spans="2:2" ht="12.5" x14ac:dyDescent="0.25">
      <c r="B222" s="56"/>
    </row>
    <row r="223" spans="2:2" ht="12.5" x14ac:dyDescent="0.25">
      <c r="B223" s="56"/>
    </row>
    <row r="224" spans="2:2" ht="12.5" x14ac:dyDescent="0.25">
      <c r="B224" s="56"/>
    </row>
    <row r="225" spans="2:2" ht="12.5" x14ac:dyDescent="0.25">
      <c r="B225" s="56"/>
    </row>
    <row r="226" spans="2:2" ht="12.5" x14ac:dyDescent="0.25">
      <c r="B226" s="56"/>
    </row>
    <row r="227" spans="2:2" ht="12.5" x14ac:dyDescent="0.25">
      <c r="B227" s="56"/>
    </row>
    <row r="228" spans="2:2" ht="12.5" x14ac:dyDescent="0.25">
      <c r="B228" s="56"/>
    </row>
    <row r="229" spans="2:2" ht="12.5" x14ac:dyDescent="0.25">
      <c r="B229" s="56"/>
    </row>
    <row r="230" spans="2:2" ht="12.5" x14ac:dyDescent="0.25">
      <c r="B230" s="56"/>
    </row>
    <row r="231" spans="2:2" ht="12.5" x14ac:dyDescent="0.25">
      <c r="B231" s="56"/>
    </row>
    <row r="232" spans="2:2" ht="12.5" x14ac:dyDescent="0.25">
      <c r="B232" s="56"/>
    </row>
    <row r="233" spans="2:2" ht="12.5" x14ac:dyDescent="0.25">
      <c r="B233" s="56"/>
    </row>
    <row r="234" spans="2:2" ht="12.5" x14ac:dyDescent="0.25">
      <c r="B234" s="56"/>
    </row>
    <row r="235" spans="2:2" ht="12.5" x14ac:dyDescent="0.25">
      <c r="B235" s="56"/>
    </row>
    <row r="236" spans="2:2" ht="12.5" x14ac:dyDescent="0.25">
      <c r="B236" s="56"/>
    </row>
    <row r="237" spans="2:2" ht="12.5" x14ac:dyDescent="0.25">
      <c r="B237" s="56"/>
    </row>
    <row r="238" spans="2:2" ht="12.5" x14ac:dyDescent="0.25">
      <c r="B238" s="56"/>
    </row>
    <row r="239" spans="2:2" ht="12.5" x14ac:dyDescent="0.25">
      <c r="B239" s="56"/>
    </row>
    <row r="240" spans="2:2" ht="12.5" x14ac:dyDescent="0.25">
      <c r="B240" s="56"/>
    </row>
    <row r="241" spans="2:2" ht="12.5" x14ac:dyDescent="0.25">
      <c r="B241" s="56"/>
    </row>
    <row r="242" spans="2:2" ht="12.5" x14ac:dyDescent="0.25">
      <c r="B242" s="56"/>
    </row>
    <row r="243" spans="2:2" ht="12.5" x14ac:dyDescent="0.25">
      <c r="B243" s="56"/>
    </row>
    <row r="244" spans="2:2" ht="12.5" x14ac:dyDescent="0.25">
      <c r="B244" s="56"/>
    </row>
    <row r="245" spans="2:2" ht="12.5" x14ac:dyDescent="0.25">
      <c r="B245" s="56"/>
    </row>
    <row r="246" spans="2:2" ht="12.5" x14ac:dyDescent="0.25">
      <c r="B246" s="56"/>
    </row>
    <row r="247" spans="2:2" ht="12.5" x14ac:dyDescent="0.25">
      <c r="B247" s="56"/>
    </row>
    <row r="248" spans="2:2" ht="12.5" x14ac:dyDescent="0.25">
      <c r="B248" s="56"/>
    </row>
    <row r="249" spans="2:2" ht="12.5" x14ac:dyDescent="0.25">
      <c r="B249" s="56"/>
    </row>
    <row r="250" spans="2:2" ht="12.5" x14ac:dyDescent="0.25">
      <c r="B250" s="56"/>
    </row>
    <row r="251" spans="2:2" ht="12.5" x14ac:dyDescent="0.25">
      <c r="B251" s="56"/>
    </row>
    <row r="252" spans="2:2" ht="12.5" x14ac:dyDescent="0.25">
      <c r="B252" s="56"/>
    </row>
    <row r="253" spans="2:2" ht="12.5" x14ac:dyDescent="0.25">
      <c r="B253" s="56"/>
    </row>
    <row r="254" spans="2:2" ht="12.5" x14ac:dyDescent="0.25">
      <c r="B254" s="56"/>
    </row>
    <row r="255" spans="2:2" ht="12.5" x14ac:dyDescent="0.25">
      <c r="B255" s="56"/>
    </row>
    <row r="256" spans="2:2" ht="12.5" x14ac:dyDescent="0.25">
      <c r="B256" s="56"/>
    </row>
    <row r="257" spans="2:2" ht="12.5" x14ac:dyDescent="0.25">
      <c r="B257" s="56"/>
    </row>
    <row r="258" spans="2:2" ht="12.5" x14ac:dyDescent="0.25">
      <c r="B258" s="56"/>
    </row>
    <row r="259" spans="2:2" ht="12.5" x14ac:dyDescent="0.25">
      <c r="B259" s="56"/>
    </row>
    <row r="260" spans="2:2" ht="12.5" x14ac:dyDescent="0.25">
      <c r="B260" s="56"/>
    </row>
    <row r="261" spans="2:2" ht="12.5" x14ac:dyDescent="0.25">
      <c r="B261" s="56"/>
    </row>
    <row r="262" spans="2:2" ht="12.5" x14ac:dyDescent="0.25">
      <c r="B262" s="56"/>
    </row>
    <row r="263" spans="2:2" ht="12.5" x14ac:dyDescent="0.25">
      <c r="B263" s="56"/>
    </row>
    <row r="264" spans="2:2" ht="12.5" x14ac:dyDescent="0.25">
      <c r="B264" s="56"/>
    </row>
    <row r="265" spans="2:2" ht="12.5" x14ac:dyDescent="0.25">
      <c r="B265" s="56"/>
    </row>
    <row r="266" spans="2:2" ht="12.5" x14ac:dyDescent="0.25">
      <c r="B266" s="56"/>
    </row>
    <row r="267" spans="2:2" ht="12.5" x14ac:dyDescent="0.25">
      <c r="B267" s="56"/>
    </row>
    <row r="268" spans="2:2" ht="12.5" x14ac:dyDescent="0.25">
      <c r="B268" s="56"/>
    </row>
    <row r="269" spans="2:2" ht="12.5" x14ac:dyDescent="0.25">
      <c r="B269" s="56"/>
    </row>
    <row r="270" spans="2:2" ht="12.5" x14ac:dyDescent="0.25">
      <c r="B270" s="56"/>
    </row>
    <row r="271" spans="2:2" ht="12.5" x14ac:dyDescent="0.25">
      <c r="B271" s="56"/>
    </row>
    <row r="272" spans="2:2" ht="12.5" x14ac:dyDescent="0.25">
      <c r="B272" s="56"/>
    </row>
    <row r="273" spans="2:2" ht="12.5" x14ac:dyDescent="0.25">
      <c r="B273" s="56"/>
    </row>
    <row r="274" spans="2:2" ht="12.5" x14ac:dyDescent="0.25">
      <c r="B274" s="56"/>
    </row>
    <row r="275" spans="2:2" ht="12.5" x14ac:dyDescent="0.25">
      <c r="B275" s="56"/>
    </row>
    <row r="276" spans="2:2" ht="12.5" x14ac:dyDescent="0.25">
      <c r="B276" s="56"/>
    </row>
    <row r="277" spans="2:2" ht="12.5" x14ac:dyDescent="0.25">
      <c r="B277" s="56"/>
    </row>
    <row r="278" spans="2:2" ht="12.5" x14ac:dyDescent="0.25">
      <c r="B278" s="56"/>
    </row>
    <row r="279" spans="2:2" ht="12.5" x14ac:dyDescent="0.25">
      <c r="B279" s="56"/>
    </row>
    <row r="280" spans="2:2" ht="12.5" x14ac:dyDescent="0.25">
      <c r="B280" s="56"/>
    </row>
    <row r="281" spans="2:2" ht="12.5" x14ac:dyDescent="0.25">
      <c r="B281" s="56"/>
    </row>
    <row r="282" spans="2:2" ht="12.5" x14ac:dyDescent="0.25">
      <c r="B282" s="56"/>
    </row>
    <row r="283" spans="2:2" ht="12.5" x14ac:dyDescent="0.25">
      <c r="B283" s="56"/>
    </row>
    <row r="284" spans="2:2" ht="12.5" x14ac:dyDescent="0.25">
      <c r="B284" s="56"/>
    </row>
    <row r="285" spans="2:2" ht="12.5" x14ac:dyDescent="0.25">
      <c r="B285" s="56"/>
    </row>
    <row r="286" spans="2:2" ht="12.5" x14ac:dyDescent="0.25">
      <c r="B286" s="56"/>
    </row>
    <row r="287" spans="2:2" ht="12.5" x14ac:dyDescent="0.25">
      <c r="B287" s="56"/>
    </row>
    <row r="288" spans="2:2" ht="12.5" x14ac:dyDescent="0.25">
      <c r="B288" s="56"/>
    </row>
    <row r="289" spans="2:2" ht="12.5" x14ac:dyDescent="0.25">
      <c r="B289" s="56"/>
    </row>
    <row r="290" spans="2:2" ht="12.5" x14ac:dyDescent="0.25">
      <c r="B290" s="56"/>
    </row>
    <row r="291" spans="2:2" ht="12.5" x14ac:dyDescent="0.25">
      <c r="B291" s="56"/>
    </row>
    <row r="292" spans="2:2" ht="12.5" x14ac:dyDescent="0.25">
      <c r="B292" s="56"/>
    </row>
    <row r="293" spans="2:2" ht="12.5" x14ac:dyDescent="0.25">
      <c r="B293" s="56"/>
    </row>
    <row r="294" spans="2:2" ht="12.5" x14ac:dyDescent="0.25">
      <c r="B294" s="56"/>
    </row>
    <row r="295" spans="2:2" ht="12.5" x14ac:dyDescent="0.25">
      <c r="B295" s="56"/>
    </row>
    <row r="296" spans="2:2" ht="12.5" x14ac:dyDescent="0.25">
      <c r="B296" s="56"/>
    </row>
    <row r="297" spans="2:2" ht="12.5" x14ac:dyDescent="0.25">
      <c r="B297" s="56"/>
    </row>
    <row r="298" spans="2:2" ht="12.5" x14ac:dyDescent="0.25">
      <c r="B298" s="56"/>
    </row>
    <row r="299" spans="2:2" ht="12.5" x14ac:dyDescent="0.25">
      <c r="B299" s="56"/>
    </row>
    <row r="300" spans="2:2" ht="12.5" x14ac:dyDescent="0.25">
      <c r="B300" s="56"/>
    </row>
    <row r="301" spans="2:2" ht="12.5" x14ac:dyDescent="0.25">
      <c r="B301" s="56"/>
    </row>
    <row r="302" spans="2:2" ht="12.5" x14ac:dyDescent="0.25">
      <c r="B302" s="56"/>
    </row>
    <row r="303" spans="2:2" ht="12.5" x14ac:dyDescent="0.25">
      <c r="B303" s="56"/>
    </row>
    <row r="304" spans="2:2" ht="12.5" x14ac:dyDescent="0.25">
      <c r="B304" s="56"/>
    </row>
    <row r="305" spans="2:2" ht="12.5" x14ac:dyDescent="0.25">
      <c r="B305" s="56"/>
    </row>
    <row r="306" spans="2:2" ht="12.5" x14ac:dyDescent="0.25">
      <c r="B306" s="56"/>
    </row>
    <row r="307" spans="2:2" ht="12.5" x14ac:dyDescent="0.25">
      <c r="B307" s="56"/>
    </row>
    <row r="308" spans="2:2" ht="12.5" x14ac:dyDescent="0.25">
      <c r="B308" s="56"/>
    </row>
    <row r="309" spans="2:2" ht="12.5" x14ac:dyDescent="0.25">
      <c r="B309" s="56"/>
    </row>
    <row r="310" spans="2:2" ht="12.5" x14ac:dyDescent="0.25">
      <c r="B310" s="56"/>
    </row>
    <row r="311" spans="2:2" ht="12.5" x14ac:dyDescent="0.25">
      <c r="B311" s="56"/>
    </row>
    <row r="312" spans="2:2" ht="12.5" x14ac:dyDescent="0.25">
      <c r="B312" s="56"/>
    </row>
    <row r="313" spans="2:2" ht="12.5" x14ac:dyDescent="0.25">
      <c r="B313" s="56"/>
    </row>
    <row r="314" spans="2:2" ht="12.5" x14ac:dyDescent="0.25">
      <c r="B314" s="56"/>
    </row>
    <row r="315" spans="2:2" ht="12.5" x14ac:dyDescent="0.25">
      <c r="B315" s="56"/>
    </row>
    <row r="316" spans="2:2" ht="12.5" x14ac:dyDescent="0.25">
      <c r="B316" s="56"/>
    </row>
    <row r="317" spans="2:2" ht="12.5" x14ac:dyDescent="0.25">
      <c r="B317" s="56"/>
    </row>
    <row r="318" spans="2:2" ht="12.5" x14ac:dyDescent="0.25">
      <c r="B318" s="56"/>
    </row>
    <row r="319" spans="2:2" ht="12.5" x14ac:dyDescent="0.25">
      <c r="B319" s="56"/>
    </row>
    <row r="320" spans="2:2" ht="12.5" x14ac:dyDescent="0.25">
      <c r="B320" s="56"/>
    </row>
    <row r="321" spans="2:2" ht="12.5" x14ac:dyDescent="0.25">
      <c r="B321" s="56"/>
    </row>
    <row r="322" spans="2:2" ht="12.5" x14ac:dyDescent="0.25">
      <c r="B322" s="56"/>
    </row>
    <row r="323" spans="2:2" ht="12.5" x14ac:dyDescent="0.25">
      <c r="B323" s="56"/>
    </row>
    <row r="324" spans="2:2" ht="12.5" x14ac:dyDescent="0.25">
      <c r="B324" s="56"/>
    </row>
    <row r="325" spans="2:2" ht="12.5" x14ac:dyDescent="0.25">
      <c r="B325" s="56"/>
    </row>
    <row r="326" spans="2:2" ht="12.5" x14ac:dyDescent="0.25">
      <c r="B326" s="56"/>
    </row>
    <row r="327" spans="2:2" ht="12.5" x14ac:dyDescent="0.25">
      <c r="B327" s="56"/>
    </row>
    <row r="328" spans="2:2" ht="12.5" x14ac:dyDescent="0.25">
      <c r="B328" s="56"/>
    </row>
    <row r="329" spans="2:2" ht="12.5" x14ac:dyDescent="0.25">
      <c r="B329" s="56"/>
    </row>
    <row r="330" spans="2:2" ht="12.5" x14ac:dyDescent="0.25">
      <c r="B330" s="56"/>
    </row>
    <row r="331" spans="2:2" ht="12.5" x14ac:dyDescent="0.25">
      <c r="B331" s="56"/>
    </row>
    <row r="332" spans="2:2" ht="12.5" x14ac:dyDescent="0.25">
      <c r="B332" s="56"/>
    </row>
    <row r="333" spans="2:2" ht="12.5" x14ac:dyDescent="0.25">
      <c r="B333" s="56"/>
    </row>
    <row r="334" spans="2:2" ht="12.5" x14ac:dyDescent="0.25">
      <c r="B334" s="56"/>
    </row>
    <row r="335" spans="2:2" ht="12.5" x14ac:dyDescent="0.25">
      <c r="B335" s="56"/>
    </row>
    <row r="336" spans="2:2" ht="12.5" x14ac:dyDescent="0.25">
      <c r="B336" s="56"/>
    </row>
    <row r="337" spans="2:2" ht="12.5" x14ac:dyDescent="0.25">
      <c r="B337" s="56"/>
    </row>
    <row r="338" spans="2:2" ht="12.5" x14ac:dyDescent="0.25">
      <c r="B338" s="56"/>
    </row>
    <row r="339" spans="2:2" ht="12.5" x14ac:dyDescent="0.25">
      <c r="B339" s="56"/>
    </row>
    <row r="340" spans="2:2" ht="12.5" x14ac:dyDescent="0.25">
      <c r="B340" s="56"/>
    </row>
    <row r="341" spans="2:2" ht="12.5" x14ac:dyDescent="0.25">
      <c r="B341" s="56"/>
    </row>
    <row r="342" spans="2:2" ht="12.5" x14ac:dyDescent="0.25">
      <c r="B342" s="56"/>
    </row>
    <row r="343" spans="2:2" ht="12.5" x14ac:dyDescent="0.25">
      <c r="B343" s="56"/>
    </row>
    <row r="344" spans="2:2" ht="12.5" x14ac:dyDescent="0.25">
      <c r="B344" s="56"/>
    </row>
    <row r="345" spans="2:2" ht="12.5" x14ac:dyDescent="0.25">
      <c r="B345" s="56"/>
    </row>
    <row r="346" spans="2:2" ht="12.5" x14ac:dyDescent="0.25">
      <c r="B346" s="56"/>
    </row>
    <row r="347" spans="2:2" ht="12.5" x14ac:dyDescent="0.25">
      <c r="B347" s="56"/>
    </row>
    <row r="348" spans="2:2" ht="12.5" x14ac:dyDescent="0.25">
      <c r="B348" s="56"/>
    </row>
    <row r="349" spans="2:2" ht="12.5" x14ac:dyDescent="0.25">
      <c r="B349" s="56"/>
    </row>
    <row r="350" spans="2:2" ht="12.5" x14ac:dyDescent="0.25">
      <c r="B350" s="56"/>
    </row>
    <row r="351" spans="2:2" ht="12.5" x14ac:dyDescent="0.25">
      <c r="B351" s="56"/>
    </row>
    <row r="352" spans="2:2" ht="12.5" x14ac:dyDescent="0.25">
      <c r="B352" s="56"/>
    </row>
    <row r="353" spans="2:2" ht="12.5" x14ac:dyDescent="0.25">
      <c r="B353" s="56"/>
    </row>
    <row r="354" spans="2:2" ht="12.5" x14ac:dyDescent="0.25">
      <c r="B354" s="56"/>
    </row>
    <row r="355" spans="2:2" ht="12.5" x14ac:dyDescent="0.25">
      <c r="B355" s="56"/>
    </row>
    <row r="356" spans="2:2" ht="12.5" x14ac:dyDescent="0.25">
      <c r="B356" s="56"/>
    </row>
    <row r="357" spans="2:2" ht="12.5" x14ac:dyDescent="0.25">
      <c r="B357" s="56"/>
    </row>
    <row r="358" spans="2:2" ht="12.5" x14ac:dyDescent="0.25">
      <c r="B358" s="56"/>
    </row>
    <row r="359" spans="2:2" ht="12.5" x14ac:dyDescent="0.25">
      <c r="B359" s="56"/>
    </row>
    <row r="360" spans="2:2" ht="12.5" x14ac:dyDescent="0.25">
      <c r="B360" s="56"/>
    </row>
    <row r="361" spans="2:2" ht="12.5" x14ac:dyDescent="0.25">
      <c r="B361" s="56"/>
    </row>
    <row r="362" spans="2:2" ht="12.5" x14ac:dyDescent="0.25">
      <c r="B362" s="56"/>
    </row>
    <row r="363" spans="2:2" ht="12.5" x14ac:dyDescent="0.25">
      <c r="B363" s="56"/>
    </row>
    <row r="364" spans="2:2" ht="12.5" x14ac:dyDescent="0.25">
      <c r="B364" s="56"/>
    </row>
    <row r="365" spans="2:2" ht="12.5" x14ac:dyDescent="0.25">
      <c r="B365" s="56"/>
    </row>
    <row r="366" spans="2:2" ht="12.5" x14ac:dyDescent="0.25">
      <c r="B366" s="56"/>
    </row>
    <row r="367" spans="2:2" ht="12.5" x14ac:dyDescent="0.25">
      <c r="B367" s="56"/>
    </row>
    <row r="368" spans="2:2" ht="12.5" x14ac:dyDescent="0.25">
      <c r="B368" s="56"/>
    </row>
    <row r="369" spans="2:2" ht="12.5" x14ac:dyDescent="0.25">
      <c r="B369" s="56"/>
    </row>
    <row r="370" spans="2:2" ht="12.5" x14ac:dyDescent="0.25">
      <c r="B370" s="56"/>
    </row>
    <row r="371" spans="2:2" ht="12.5" x14ac:dyDescent="0.25">
      <c r="B371" s="56"/>
    </row>
    <row r="372" spans="2:2" ht="12.5" x14ac:dyDescent="0.25">
      <c r="B372" s="56"/>
    </row>
    <row r="373" spans="2:2" ht="12.5" x14ac:dyDescent="0.25">
      <c r="B373" s="56"/>
    </row>
    <row r="374" spans="2:2" ht="12.5" x14ac:dyDescent="0.25">
      <c r="B374" s="56"/>
    </row>
    <row r="375" spans="2:2" ht="12.5" x14ac:dyDescent="0.25">
      <c r="B375" s="56"/>
    </row>
    <row r="376" spans="2:2" ht="12.5" x14ac:dyDescent="0.25">
      <c r="B376" s="56"/>
    </row>
    <row r="377" spans="2:2" ht="12.5" x14ac:dyDescent="0.25">
      <c r="B377" s="56"/>
    </row>
    <row r="378" spans="2:2" ht="12.5" x14ac:dyDescent="0.25">
      <c r="B378" s="56"/>
    </row>
    <row r="379" spans="2:2" ht="12.5" x14ac:dyDescent="0.25">
      <c r="B379" s="56"/>
    </row>
    <row r="380" spans="2:2" ht="12.5" x14ac:dyDescent="0.25">
      <c r="B380" s="56"/>
    </row>
    <row r="381" spans="2:2" ht="12.5" x14ac:dyDescent="0.25">
      <c r="B381" s="56"/>
    </row>
    <row r="382" spans="2:2" ht="12.5" x14ac:dyDescent="0.25">
      <c r="B382" s="56"/>
    </row>
    <row r="383" spans="2:2" ht="12.5" x14ac:dyDescent="0.25">
      <c r="B383" s="56"/>
    </row>
    <row r="384" spans="2:2" ht="12.5" x14ac:dyDescent="0.25">
      <c r="B384" s="56"/>
    </row>
    <row r="385" spans="2:2" ht="12.5" x14ac:dyDescent="0.25">
      <c r="B385" s="56"/>
    </row>
    <row r="386" spans="2:2" ht="12.5" x14ac:dyDescent="0.25">
      <c r="B386" s="56"/>
    </row>
    <row r="387" spans="2:2" ht="12.5" x14ac:dyDescent="0.25">
      <c r="B387" s="56"/>
    </row>
    <row r="388" spans="2:2" ht="12.5" x14ac:dyDescent="0.25">
      <c r="B388" s="56"/>
    </row>
    <row r="389" spans="2:2" ht="12.5" x14ac:dyDescent="0.25">
      <c r="B389" s="56"/>
    </row>
    <row r="390" spans="2:2" ht="12.5" x14ac:dyDescent="0.25">
      <c r="B390" s="56"/>
    </row>
    <row r="391" spans="2:2" ht="12.5" x14ac:dyDescent="0.25">
      <c r="B391" s="56"/>
    </row>
    <row r="392" spans="2:2" ht="12.5" x14ac:dyDescent="0.25">
      <c r="B392" s="56"/>
    </row>
    <row r="393" spans="2:2" ht="12.5" x14ac:dyDescent="0.25">
      <c r="B393" s="56"/>
    </row>
    <row r="394" spans="2:2" ht="12.5" x14ac:dyDescent="0.25">
      <c r="B394" s="56"/>
    </row>
    <row r="395" spans="2:2" ht="12.5" x14ac:dyDescent="0.25">
      <c r="B395" s="56"/>
    </row>
    <row r="396" spans="2:2" ht="12.5" x14ac:dyDescent="0.25">
      <c r="B396" s="56"/>
    </row>
    <row r="397" spans="2:2" ht="12.5" x14ac:dyDescent="0.25">
      <c r="B397" s="56"/>
    </row>
    <row r="398" spans="2:2" ht="12.5" x14ac:dyDescent="0.25">
      <c r="B398" s="56"/>
    </row>
    <row r="399" spans="2:2" ht="12.5" x14ac:dyDescent="0.25">
      <c r="B399" s="56"/>
    </row>
    <row r="400" spans="2:2" ht="12.5" x14ac:dyDescent="0.25">
      <c r="B400" s="56"/>
    </row>
    <row r="401" spans="2:2" ht="12.5" x14ac:dyDescent="0.25">
      <c r="B401" s="56"/>
    </row>
    <row r="402" spans="2:2" ht="12.5" x14ac:dyDescent="0.25">
      <c r="B402" s="56"/>
    </row>
    <row r="403" spans="2:2" ht="12.5" x14ac:dyDescent="0.25">
      <c r="B403" s="56"/>
    </row>
    <row r="404" spans="2:2" ht="12.5" x14ac:dyDescent="0.25">
      <c r="B404" s="56"/>
    </row>
    <row r="405" spans="2:2" ht="12.5" x14ac:dyDescent="0.25">
      <c r="B405" s="56"/>
    </row>
    <row r="406" spans="2:2" ht="12.5" x14ac:dyDescent="0.25">
      <c r="B406" s="56"/>
    </row>
    <row r="407" spans="2:2" ht="12.5" x14ac:dyDescent="0.25">
      <c r="B407" s="56"/>
    </row>
    <row r="408" spans="2:2" ht="12.5" x14ac:dyDescent="0.25">
      <c r="B408" s="56"/>
    </row>
    <row r="409" spans="2:2" ht="12.5" x14ac:dyDescent="0.25">
      <c r="B409" s="56"/>
    </row>
    <row r="410" spans="2:2" ht="12.5" x14ac:dyDescent="0.25">
      <c r="B410" s="56"/>
    </row>
    <row r="411" spans="2:2" ht="12.5" x14ac:dyDescent="0.25">
      <c r="B411" s="56"/>
    </row>
    <row r="412" spans="2:2" ht="12.5" x14ac:dyDescent="0.25">
      <c r="B412" s="56"/>
    </row>
    <row r="413" spans="2:2" ht="12.5" x14ac:dyDescent="0.25">
      <c r="B413" s="56"/>
    </row>
    <row r="414" spans="2:2" ht="12.5" x14ac:dyDescent="0.25">
      <c r="B414" s="56"/>
    </row>
    <row r="415" spans="2:2" ht="12.5" x14ac:dyDescent="0.25">
      <c r="B415" s="56"/>
    </row>
    <row r="416" spans="2:2" ht="12.5" x14ac:dyDescent="0.25">
      <c r="B416" s="56"/>
    </row>
    <row r="417" spans="2:2" ht="12.5" x14ac:dyDescent="0.25">
      <c r="B417" s="56"/>
    </row>
    <row r="418" spans="2:2" ht="12.5" x14ac:dyDescent="0.25">
      <c r="B418" s="56"/>
    </row>
    <row r="419" spans="2:2" ht="12.5" x14ac:dyDescent="0.25">
      <c r="B419" s="56"/>
    </row>
    <row r="420" spans="2:2" ht="12.5" x14ac:dyDescent="0.25">
      <c r="B420" s="56"/>
    </row>
    <row r="421" spans="2:2" ht="12.5" x14ac:dyDescent="0.25">
      <c r="B421" s="56"/>
    </row>
    <row r="422" spans="2:2" ht="12.5" x14ac:dyDescent="0.25">
      <c r="B422" s="56"/>
    </row>
    <row r="423" spans="2:2" ht="12.5" x14ac:dyDescent="0.25">
      <c r="B423" s="56"/>
    </row>
    <row r="424" spans="2:2" ht="12.5" x14ac:dyDescent="0.25">
      <c r="B424" s="56"/>
    </row>
    <row r="425" spans="2:2" ht="12.5" x14ac:dyDescent="0.25">
      <c r="B425" s="56"/>
    </row>
    <row r="426" spans="2:2" ht="12.5" x14ac:dyDescent="0.25">
      <c r="B426" s="56"/>
    </row>
    <row r="427" spans="2:2" ht="12.5" x14ac:dyDescent="0.25">
      <c r="B427" s="56"/>
    </row>
    <row r="428" spans="2:2" ht="12.5" x14ac:dyDescent="0.25">
      <c r="B428" s="56"/>
    </row>
    <row r="429" spans="2:2" ht="12.5" x14ac:dyDescent="0.25">
      <c r="B429" s="56"/>
    </row>
    <row r="430" spans="2:2" ht="12.5" x14ac:dyDescent="0.25">
      <c r="B430" s="56"/>
    </row>
    <row r="431" spans="2:2" ht="12.5" x14ac:dyDescent="0.25">
      <c r="B431" s="56"/>
    </row>
    <row r="432" spans="2:2" ht="12.5" x14ac:dyDescent="0.25">
      <c r="B432" s="56"/>
    </row>
    <row r="433" spans="2:2" ht="12.5" x14ac:dyDescent="0.25">
      <c r="B433" s="56"/>
    </row>
    <row r="434" spans="2:2" ht="12.5" x14ac:dyDescent="0.25">
      <c r="B434" s="56"/>
    </row>
    <row r="435" spans="2:2" ht="12.5" x14ac:dyDescent="0.25">
      <c r="B435" s="56"/>
    </row>
    <row r="436" spans="2:2" ht="12.5" x14ac:dyDescent="0.25">
      <c r="B436" s="56"/>
    </row>
    <row r="437" spans="2:2" ht="12.5" x14ac:dyDescent="0.25">
      <c r="B437" s="56"/>
    </row>
    <row r="438" spans="2:2" ht="12.5" x14ac:dyDescent="0.25">
      <c r="B438" s="56"/>
    </row>
    <row r="439" spans="2:2" ht="12.5" x14ac:dyDescent="0.25">
      <c r="B439" s="56"/>
    </row>
    <row r="440" spans="2:2" ht="12.5" x14ac:dyDescent="0.25">
      <c r="B440" s="56"/>
    </row>
    <row r="441" spans="2:2" ht="12.5" x14ac:dyDescent="0.25">
      <c r="B441" s="56"/>
    </row>
    <row r="442" spans="2:2" ht="12.5" x14ac:dyDescent="0.25">
      <c r="B442" s="56"/>
    </row>
    <row r="443" spans="2:2" ht="12.5" x14ac:dyDescent="0.25">
      <c r="B443" s="56"/>
    </row>
    <row r="444" spans="2:2" ht="12.5" x14ac:dyDescent="0.25">
      <c r="B444" s="56"/>
    </row>
    <row r="445" spans="2:2" ht="12.5" x14ac:dyDescent="0.25">
      <c r="B445" s="56"/>
    </row>
    <row r="446" spans="2:2" ht="12.5" x14ac:dyDescent="0.25">
      <c r="B446" s="56"/>
    </row>
    <row r="447" spans="2:2" ht="12.5" x14ac:dyDescent="0.25">
      <c r="B447" s="56"/>
    </row>
    <row r="448" spans="2:2" ht="12.5" x14ac:dyDescent="0.25">
      <c r="B448" s="56"/>
    </row>
    <row r="449" spans="2:2" ht="12.5" x14ac:dyDescent="0.25">
      <c r="B449" s="56"/>
    </row>
    <row r="450" spans="2:2" ht="12.5" x14ac:dyDescent="0.25">
      <c r="B450" s="56"/>
    </row>
    <row r="451" spans="2:2" ht="12.5" x14ac:dyDescent="0.25">
      <c r="B451" s="56"/>
    </row>
    <row r="452" spans="2:2" ht="12.5" x14ac:dyDescent="0.25">
      <c r="B452" s="56"/>
    </row>
    <row r="453" spans="2:2" ht="12.5" x14ac:dyDescent="0.25">
      <c r="B453" s="56"/>
    </row>
    <row r="454" spans="2:2" ht="12.5" x14ac:dyDescent="0.25">
      <c r="B454" s="56"/>
    </row>
    <row r="455" spans="2:2" ht="12.5" x14ac:dyDescent="0.25">
      <c r="B455" s="56"/>
    </row>
    <row r="456" spans="2:2" ht="12.5" x14ac:dyDescent="0.25">
      <c r="B456" s="56"/>
    </row>
    <row r="457" spans="2:2" ht="12.5" x14ac:dyDescent="0.25">
      <c r="B457" s="56"/>
    </row>
    <row r="458" spans="2:2" ht="12.5" x14ac:dyDescent="0.25">
      <c r="B458" s="56"/>
    </row>
    <row r="459" spans="2:2" ht="12.5" x14ac:dyDescent="0.25">
      <c r="B459" s="56"/>
    </row>
    <row r="460" spans="2:2" ht="12.5" x14ac:dyDescent="0.25">
      <c r="B460" s="56"/>
    </row>
    <row r="461" spans="2:2" ht="12.5" x14ac:dyDescent="0.25">
      <c r="B461" s="56"/>
    </row>
    <row r="462" spans="2:2" ht="12.5" x14ac:dyDescent="0.25">
      <c r="B462" s="56"/>
    </row>
    <row r="463" spans="2:2" ht="12.5" x14ac:dyDescent="0.25">
      <c r="B463" s="56"/>
    </row>
    <row r="464" spans="2:2" ht="12.5" x14ac:dyDescent="0.25">
      <c r="B464" s="56"/>
    </row>
    <row r="465" spans="2:2" ht="12.5" x14ac:dyDescent="0.25">
      <c r="B465" s="56"/>
    </row>
    <row r="466" spans="2:2" ht="12.5" x14ac:dyDescent="0.25">
      <c r="B466" s="56"/>
    </row>
    <row r="467" spans="2:2" ht="12.5" x14ac:dyDescent="0.25">
      <c r="B467" s="56"/>
    </row>
    <row r="468" spans="2:2" ht="12.5" x14ac:dyDescent="0.25">
      <c r="B468" s="56"/>
    </row>
    <row r="469" spans="2:2" ht="12.5" x14ac:dyDescent="0.25">
      <c r="B469" s="56"/>
    </row>
    <row r="470" spans="2:2" ht="12.5" x14ac:dyDescent="0.25">
      <c r="B470" s="56"/>
    </row>
    <row r="471" spans="2:2" ht="12.5" x14ac:dyDescent="0.25">
      <c r="B471" s="56"/>
    </row>
    <row r="472" spans="2:2" ht="12.5" x14ac:dyDescent="0.25">
      <c r="B472" s="56"/>
    </row>
    <row r="473" spans="2:2" ht="12.5" x14ac:dyDescent="0.25">
      <c r="B473" s="56"/>
    </row>
    <row r="474" spans="2:2" ht="12.5" x14ac:dyDescent="0.25">
      <c r="B474" s="56"/>
    </row>
    <row r="475" spans="2:2" ht="12.5" x14ac:dyDescent="0.25">
      <c r="B475" s="56"/>
    </row>
    <row r="476" spans="2:2" ht="12.5" x14ac:dyDescent="0.25">
      <c r="B476" s="56"/>
    </row>
    <row r="477" spans="2:2" ht="12.5" x14ac:dyDescent="0.25">
      <c r="B477" s="56"/>
    </row>
    <row r="478" spans="2:2" ht="12.5" x14ac:dyDescent="0.25">
      <c r="B478" s="56"/>
    </row>
    <row r="479" spans="2:2" ht="12.5" x14ac:dyDescent="0.25">
      <c r="B479" s="56"/>
    </row>
    <row r="480" spans="2:2" ht="12.5" x14ac:dyDescent="0.25">
      <c r="B480" s="56"/>
    </row>
    <row r="481" spans="2:2" ht="12.5" x14ac:dyDescent="0.25">
      <c r="B481" s="56"/>
    </row>
    <row r="482" spans="2:2" ht="12.5" x14ac:dyDescent="0.25">
      <c r="B482" s="56"/>
    </row>
    <row r="483" spans="2:2" ht="12.5" x14ac:dyDescent="0.25">
      <c r="B483" s="56"/>
    </row>
    <row r="484" spans="2:2" ht="12.5" x14ac:dyDescent="0.25">
      <c r="B484" s="56"/>
    </row>
    <row r="485" spans="2:2" ht="12.5" x14ac:dyDescent="0.25">
      <c r="B485" s="56"/>
    </row>
    <row r="486" spans="2:2" ht="12.5" x14ac:dyDescent="0.25">
      <c r="B486" s="56"/>
    </row>
    <row r="487" spans="2:2" ht="12.5" x14ac:dyDescent="0.25">
      <c r="B487" s="56"/>
    </row>
    <row r="488" spans="2:2" ht="12.5" x14ac:dyDescent="0.25">
      <c r="B488" s="56"/>
    </row>
    <row r="489" spans="2:2" ht="12.5" x14ac:dyDescent="0.25">
      <c r="B489" s="56"/>
    </row>
    <row r="490" spans="2:2" ht="12.5" x14ac:dyDescent="0.25">
      <c r="B490" s="56"/>
    </row>
    <row r="491" spans="2:2" ht="12.5" x14ac:dyDescent="0.25">
      <c r="B491" s="56"/>
    </row>
    <row r="492" spans="2:2" ht="12.5" x14ac:dyDescent="0.25">
      <c r="B492" s="56"/>
    </row>
    <row r="493" spans="2:2" ht="12.5" x14ac:dyDescent="0.25">
      <c r="B493" s="56"/>
    </row>
    <row r="494" spans="2:2" ht="12.5" x14ac:dyDescent="0.25">
      <c r="B494" s="56"/>
    </row>
    <row r="495" spans="2:2" ht="12.5" x14ac:dyDescent="0.25">
      <c r="B495" s="56"/>
    </row>
    <row r="496" spans="2:2" ht="12.5" x14ac:dyDescent="0.25">
      <c r="B496" s="56"/>
    </row>
    <row r="497" spans="2:2" ht="12.5" x14ac:dyDescent="0.25">
      <c r="B497" s="56"/>
    </row>
    <row r="498" spans="2:2" ht="12.5" x14ac:dyDescent="0.25">
      <c r="B498" s="56"/>
    </row>
    <row r="499" spans="2:2" ht="12.5" x14ac:dyDescent="0.25">
      <c r="B499" s="56"/>
    </row>
    <row r="500" spans="2:2" ht="12.5" x14ac:dyDescent="0.25">
      <c r="B500" s="56"/>
    </row>
    <row r="501" spans="2:2" ht="12.5" x14ac:dyDescent="0.25">
      <c r="B501" s="56"/>
    </row>
    <row r="502" spans="2:2" ht="12.5" x14ac:dyDescent="0.25">
      <c r="B502" s="56"/>
    </row>
    <row r="503" spans="2:2" ht="12.5" x14ac:dyDescent="0.25">
      <c r="B503" s="56"/>
    </row>
    <row r="504" spans="2:2" ht="12.5" x14ac:dyDescent="0.25">
      <c r="B504" s="56"/>
    </row>
    <row r="505" spans="2:2" ht="12.5" x14ac:dyDescent="0.25">
      <c r="B505" s="56"/>
    </row>
    <row r="506" spans="2:2" ht="12.5" x14ac:dyDescent="0.25">
      <c r="B506" s="56"/>
    </row>
    <row r="507" spans="2:2" ht="12.5" x14ac:dyDescent="0.25">
      <c r="B507" s="56"/>
    </row>
    <row r="508" spans="2:2" ht="12.5" x14ac:dyDescent="0.25">
      <c r="B508" s="56"/>
    </row>
    <row r="509" spans="2:2" ht="12.5" x14ac:dyDescent="0.25">
      <c r="B509" s="56"/>
    </row>
    <row r="510" spans="2:2" ht="12.5" x14ac:dyDescent="0.25">
      <c r="B510" s="56"/>
    </row>
    <row r="511" spans="2:2" ht="12.5" x14ac:dyDescent="0.25">
      <c r="B511" s="56"/>
    </row>
    <row r="512" spans="2:2" ht="12.5" x14ac:dyDescent="0.25">
      <c r="B512" s="56"/>
    </row>
    <row r="513" spans="2:2" ht="12.5" x14ac:dyDescent="0.25">
      <c r="B513" s="56"/>
    </row>
    <row r="514" spans="2:2" ht="12.5" x14ac:dyDescent="0.25">
      <c r="B514" s="56"/>
    </row>
    <row r="515" spans="2:2" ht="12.5" x14ac:dyDescent="0.25">
      <c r="B515" s="56"/>
    </row>
    <row r="516" spans="2:2" ht="12.5" x14ac:dyDescent="0.25">
      <c r="B516" s="56"/>
    </row>
    <row r="517" spans="2:2" ht="12.5" x14ac:dyDescent="0.25">
      <c r="B517" s="56"/>
    </row>
    <row r="518" spans="2:2" ht="12.5" x14ac:dyDescent="0.25">
      <c r="B518" s="56"/>
    </row>
    <row r="519" spans="2:2" ht="12.5" x14ac:dyDescent="0.25">
      <c r="B519" s="56"/>
    </row>
    <row r="520" spans="2:2" ht="12.5" x14ac:dyDescent="0.25">
      <c r="B520" s="56"/>
    </row>
    <row r="521" spans="2:2" ht="12.5" x14ac:dyDescent="0.25">
      <c r="B521" s="56"/>
    </row>
    <row r="522" spans="2:2" ht="12.5" x14ac:dyDescent="0.25">
      <c r="B522" s="56"/>
    </row>
    <row r="523" spans="2:2" ht="12.5" x14ac:dyDescent="0.25">
      <c r="B523" s="56"/>
    </row>
    <row r="524" spans="2:2" ht="12.5" x14ac:dyDescent="0.25">
      <c r="B524" s="56"/>
    </row>
    <row r="525" spans="2:2" ht="12.5" x14ac:dyDescent="0.25">
      <c r="B525" s="56"/>
    </row>
    <row r="526" spans="2:2" ht="12.5" x14ac:dyDescent="0.25">
      <c r="B526" s="56"/>
    </row>
    <row r="527" spans="2:2" ht="12.5" x14ac:dyDescent="0.25">
      <c r="B527" s="56"/>
    </row>
    <row r="528" spans="2:2" ht="12.5" x14ac:dyDescent="0.25">
      <c r="B528" s="56"/>
    </row>
    <row r="529" spans="2:2" ht="12.5" x14ac:dyDescent="0.25">
      <c r="B529" s="56"/>
    </row>
    <row r="530" spans="2:2" ht="12.5" x14ac:dyDescent="0.25">
      <c r="B530" s="56"/>
    </row>
    <row r="531" spans="2:2" ht="12.5" x14ac:dyDescent="0.25">
      <c r="B531" s="56"/>
    </row>
    <row r="532" spans="2:2" ht="12.5" x14ac:dyDescent="0.25">
      <c r="B532" s="56"/>
    </row>
    <row r="533" spans="2:2" ht="12.5" x14ac:dyDescent="0.25">
      <c r="B533" s="56"/>
    </row>
    <row r="534" spans="2:2" ht="12.5" x14ac:dyDescent="0.25">
      <c r="B534" s="56"/>
    </row>
    <row r="535" spans="2:2" ht="12.5" x14ac:dyDescent="0.25">
      <c r="B535" s="56"/>
    </row>
    <row r="536" spans="2:2" ht="12.5" x14ac:dyDescent="0.25">
      <c r="B536" s="56"/>
    </row>
    <row r="537" spans="2:2" ht="12.5" x14ac:dyDescent="0.25">
      <c r="B537" s="56"/>
    </row>
    <row r="538" spans="2:2" ht="12.5" x14ac:dyDescent="0.25">
      <c r="B538" s="56"/>
    </row>
    <row r="539" spans="2:2" ht="12.5" x14ac:dyDescent="0.25">
      <c r="B539" s="56"/>
    </row>
    <row r="540" spans="2:2" ht="12.5" x14ac:dyDescent="0.25">
      <c r="B540" s="56"/>
    </row>
    <row r="541" spans="2:2" ht="12.5" x14ac:dyDescent="0.25">
      <c r="B541" s="56"/>
    </row>
    <row r="542" spans="2:2" ht="12.5" x14ac:dyDescent="0.25">
      <c r="B542" s="56"/>
    </row>
    <row r="543" spans="2:2" ht="12.5" x14ac:dyDescent="0.25">
      <c r="B543" s="56"/>
    </row>
    <row r="544" spans="2:2" ht="12.5" x14ac:dyDescent="0.25">
      <c r="B544" s="56"/>
    </row>
    <row r="545" spans="2:2" ht="12.5" x14ac:dyDescent="0.25">
      <c r="B545" s="56"/>
    </row>
    <row r="546" spans="2:2" ht="12.5" x14ac:dyDescent="0.25">
      <c r="B546" s="56"/>
    </row>
    <row r="547" spans="2:2" ht="12.5" x14ac:dyDescent="0.25">
      <c r="B547" s="56"/>
    </row>
    <row r="548" spans="2:2" ht="12.5" x14ac:dyDescent="0.25">
      <c r="B548" s="56"/>
    </row>
    <row r="549" spans="2:2" ht="12.5" x14ac:dyDescent="0.25">
      <c r="B549" s="56"/>
    </row>
    <row r="550" spans="2:2" ht="12.5" x14ac:dyDescent="0.25">
      <c r="B550" s="56"/>
    </row>
    <row r="551" spans="2:2" ht="12.5" x14ac:dyDescent="0.25">
      <c r="B551" s="56"/>
    </row>
    <row r="552" spans="2:2" ht="12.5" x14ac:dyDescent="0.25">
      <c r="B552" s="56"/>
    </row>
    <row r="553" spans="2:2" ht="12.5" x14ac:dyDescent="0.25">
      <c r="B553" s="56"/>
    </row>
    <row r="554" spans="2:2" ht="12.5" x14ac:dyDescent="0.25">
      <c r="B554" s="56"/>
    </row>
    <row r="555" spans="2:2" ht="12.5" x14ac:dyDescent="0.25">
      <c r="B555" s="56"/>
    </row>
    <row r="556" spans="2:2" ht="12.5" x14ac:dyDescent="0.25">
      <c r="B556" s="56"/>
    </row>
    <row r="557" spans="2:2" ht="12.5" x14ac:dyDescent="0.25">
      <c r="B557" s="56"/>
    </row>
    <row r="558" spans="2:2" ht="12.5" x14ac:dyDescent="0.25">
      <c r="B558" s="56"/>
    </row>
    <row r="559" spans="2:2" ht="12.5" x14ac:dyDescent="0.25">
      <c r="B559" s="56"/>
    </row>
    <row r="560" spans="2:2" ht="12.5" x14ac:dyDescent="0.25">
      <c r="B560" s="56"/>
    </row>
    <row r="561" spans="2:2" ht="12.5" x14ac:dyDescent="0.25">
      <c r="B561" s="56"/>
    </row>
    <row r="562" spans="2:2" ht="12.5" x14ac:dyDescent="0.25">
      <c r="B562" s="56"/>
    </row>
    <row r="563" spans="2:2" ht="12.5" x14ac:dyDescent="0.25">
      <c r="B563" s="56"/>
    </row>
    <row r="564" spans="2:2" ht="12.5" x14ac:dyDescent="0.25">
      <c r="B564" s="56"/>
    </row>
    <row r="565" spans="2:2" ht="12.5" x14ac:dyDescent="0.25">
      <c r="B565" s="56"/>
    </row>
    <row r="566" spans="2:2" ht="12.5" x14ac:dyDescent="0.25">
      <c r="B566" s="56"/>
    </row>
    <row r="567" spans="2:2" ht="12.5" x14ac:dyDescent="0.25">
      <c r="B567" s="56"/>
    </row>
    <row r="568" spans="2:2" ht="12.5" x14ac:dyDescent="0.25">
      <c r="B568" s="56"/>
    </row>
    <row r="569" spans="2:2" ht="12.5" x14ac:dyDescent="0.25">
      <c r="B569" s="56"/>
    </row>
    <row r="570" spans="2:2" ht="12.5" x14ac:dyDescent="0.25">
      <c r="B570" s="56"/>
    </row>
    <row r="571" spans="2:2" ht="12.5" x14ac:dyDescent="0.25">
      <c r="B571" s="56"/>
    </row>
    <row r="572" spans="2:2" ht="12.5" x14ac:dyDescent="0.25">
      <c r="B572" s="56"/>
    </row>
    <row r="573" spans="2:2" ht="12.5" x14ac:dyDescent="0.25">
      <c r="B573" s="56"/>
    </row>
    <row r="574" spans="2:2" ht="12.5" x14ac:dyDescent="0.25">
      <c r="B574" s="56"/>
    </row>
    <row r="575" spans="2:2" ht="12.5" x14ac:dyDescent="0.25">
      <c r="B575" s="56"/>
    </row>
    <row r="576" spans="2:2" ht="12.5" x14ac:dyDescent="0.25">
      <c r="B576" s="56"/>
    </row>
    <row r="577" spans="2:2" ht="12.5" x14ac:dyDescent="0.25">
      <c r="B577" s="56"/>
    </row>
    <row r="578" spans="2:2" ht="12.5" x14ac:dyDescent="0.25">
      <c r="B578" s="56"/>
    </row>
    <row r="579" spans="2:2" ht="12.5" x14ac:dyDescent="0.25">
      <c r="B579" s="56"/>
    </row>
    <row r="580" spans="2:2" ht="12.5" x14ac:dyDescent="0.25">
      <c r="B580" s="56"/>
    </row>
    <row r="581" spans="2:2" ht="12.5" x14ac:dyDescent="0.25">
      <c r="B581" s="56"/>
    </row>
    <row r="582" spans="2:2" ht="12.5" x14ac:dyDescent="0.25">
      <c r="B582" s="56"/>
    </row>
    <row r="583" spans="2:2" ht="12.5" x14ac:dyDescent="0.25">
      <c r="B583" s="56"/>
    </row>
    <row r="584" spans="2:2" ht="12.5" x14ac:dyDescent="0.25">
      <c r="B584" s="56"/>
    </row>
    <row r="585" spans="2:2" ht="12.5" x14ac:dyDescent="0.25">
      <c r="B585" s="56"/>
    </row>
    <row r="586" spans="2:2" ht="12.5" x14ac:dyDescent="0.25">
      <c r="B586" s="56"/>
    </row>
    <row r="587" spans="2:2" ht="12.5" x14ac:dyDescent="0.25">
      <c r="B587" s="56"/>
    </row>
    <row r="588" spans="2:2" ht="12.5" x14ac:dyDescent="0.25">
      <c r="B588" s="56"/>
    </row>
    <row r="589" spans="2:2" ht="12.5" x14ac:dyDescent="0.25">
      <c r="B589" s="56"/>
    </row>
    <row r="590" spans="2:2" ht="12.5" x14ac:dyDescent="0.25">
      <c r="B590" s="56"/>
    </row>
    <row r="591" spans="2:2" ht="12.5" x14ac:dyDescent="0.25">
      <c r="B591" s="56"/>
    </row>
    <row r="592" spans="2:2" ht="12.5" x14ac:dyDescent="0.25">
      <c r="B592" s="56"/>
    </row>
    <row r="593" spans="2:2" ht="12.5" x14ac:dyDescent="0.25">
      <c r="B593" s="56"/>
    </row>
    <row r="594" spans="2:2" ht="12.5" x14ac:dyDescent="0.25">
      <c r="B594" s="56"/>
    </row>
    <row r="595" spans="2:2" ht="12.5" x14ac:dyDescent="0.25">
      <c r="B595" s="56"/>
    </row>
    <row r="596" spans="2:2" ht="12.5" x14ac:dyDescent="0.25">
      <c r="B596" s="56"/>
    </row>
    <row r="597" spans="2:2" ht="12.5" x14ac:dyDescent="0.25">
      <c r="B597" s="56"/>
    </row>
    <row r="598" spans="2:2" ht="12.5" x14ac:dyDescent="0.25">
      <c r="B598" s="56"/>
    </row>
    <row r="599" spans="2:2" ht="12.5" x14ac:dyDescent="0.25">
      <c r="B599" s="56"/>
    </row>
    <row r="600" spans="2:2" ht="12.5" x14ac:dyDescent="0.25">
      <c r="B600" s="56"/>
    </row>
    <row r="601" spans="2:2" ht="12.5" x14ac:dyDescent="0.25">
      <c r="B601" s="56"/>
    </row>
    <row r="602" spans="2:2" ht="12.5" x14ac:dyDescent="0.25">
      <c r="B602" s="56"/>
    </row>
    <row r="603" spans="2:2" ht="12.5" x14ac:dyDescent="0.25">
      <c r="B603" s="56"/>
    </row>
    <row r="604" spans="2:2" ht="12.5" x14ac:dyDescent="0.25">
      <c r="B604" s="56"/>
    </row>
    <row r="605" spans="2:2" ht="12.5" x14ac:dyDescent="0.25">
      <c r="B605" s="56"/>
    </row>
    <row r="606" spans="2:2" ht="12.5" x14ac:dyDescent="0.25">
      <c r="B606" s="56"/>
    </row>
    <row r="607" spans="2:2" ht="12.5" x14ac:dyDescent="0.25">
      <c r="B607" s="56"/>
    </row>
    <row r="608" spans="2:2" ht="12.5" x14ac:dyDescent="0.25">
      <c r="B608" s="56"/>
    </row>
    <row r="609" spans="2:2" ht="12.5" x14ac:dyDescent="0.25">
      <c r="B609" s="56"/>
    </row>
    <row r="610" spans="2:2" ht="12.5" x14ac:dyDescent="0.25">
      <c r="B610" s="56"/>
    </row>
    <row r="611" spans="2:2" ht="12.5" x14ac:dyDescent="0.25">
      <c r="B611" s="56"/>
    </row>
    <row r="612" spans="2:2" ht="12.5" x14ac:dyDescent="0.25">
      <c r="B612" s="56"/>
    </row>
    <row r="613" spans="2:2" ht="12.5" x14ac:dyDescent="0.25">
      <c r="B613" s="56"/>
    </row>
    <row r="614" spans="2:2" ht="12.5" x14ac:dyDescent="0.25">
      <c r="B614" s="56"/>
    </row>
    <row r="615" spans="2:2" ht="12.5" x14ac:dyDescent="0.25">
      <c r="B615" s="56"/>
    </row>
    <row r="616" spans="2:2" ht="12.5" x14ac:dyDescent="0.25">
      <c r="B616" s="56"/>
    </row>
    <row r="617" spans="2:2" ht="12.5" x14ac:dyDescent="0.25">
      <c r="B617" s="56"/>
    </row>
    <row r="618" spans="2:2" ht="12.5" x14ac:dyDescent="0.25">
      <c r="B618" s="56"/>
    </row>
    <row r="619" spans="2:2" ht="12.5" x14ac:dyDescent="0.25">
      <c r="B619" s="56"/>
    </row>
    <row r="620" spans="2:2" ht="12.5" x14ac:dyDescent="0.25">
      <c r="B620" s="56"/>
    </row>
    <row r="621" spans="2:2" ht="12.5" x14ac:dyDescent="0.25">
      <c r="B621" s="56"/>
    </row>
    <row r="622" spans="2:2" ht="12.5" x14ac:dyDescent="0.25">
      <c r="B622" s="56"/>
    </row>
    <row r="623" spans="2:2" ht="12.5" x14ac:dyDescent="0.25">
      <c r="B623" s="56"/>
    </row>
    <row r="624" spans="2:2" ht="12.5" x14ac:dyDescent="0.25">
      <c r="B624" s="56"/>
    </row>
    <row r="625" spans="2:2" ht="12.5" x14ac:dyDescent="0.25">
      <c r="B625" s="56"/>
    </row>
    <row r="626" spans="2:2" ht="12.5" x14ac:dyDescent="0.25">
      <c r="B626" s="56"/>
    </row>
    <row r="627" spans="2:2" ht="12.5" x14ac:dyDescent="0.25">
      <c r="B627" s="56"/>
    </row>
    <row r="628" spans="2:2" ht="12.5" x14ac:dyDescent="0.25">
      <c r="B628" s="56"/>
    </row>
    <row r="629" spans="2:2" ht="12.5" x14ac:dyDescent="0.25">
      <c r="B629" s="56"/>
    </row>
    <row r="630" spans="2:2" ht="12.5" x14ac:dyDescent="0.25">
      <c r="B630" s="56"/>
    </row>
    <row r="631" spans="2:2" ht="12.5" x14ac:dyDescent="0.25">
      <c r="B631" s="56"/>
    </row>
    <row r="632" spans="2:2" ht="12.5" x14ac:dyDescent="0.25">
      <c r="B632" s="56"/>
    </row>
    <row r="633" spans="2:2" ht="12.5" x14ac:dyDescent="0.25">
      <c r="B633" s="56"/>
    </row>
    <row r="634" spans="2:2" ht="12.5" x14ac:dyDescent="0.25">
      <c r="B634" s="56"/>
    </row>
    <row r="635" spans="2:2" ht="12.5" x14ac:dyDescent="0.25">
      <c r="B635" s="56"/>
    </row>
    <row r="636" spans="2:2" ht="12.5" x14ac:dyDescent="0.25">
      <c r="B636" s="56"/>
    </row>
    <row r="637" spans="2:2" ht="12.5" x14ac:dyDescent="0.25">
      <c r="B637" s="56"/>
    </row>
    <row r="638" spans="2:2" ht="12.5" x14ac:dyDescent="0.25">
      <c r="B638" s="56"/>
    </row>
    <row r="639" spans="2:2" ht="12.5" x14ac:dyDescent="0.25">
      <c r="B639" s="56"/>
    </row>
    <row r="640" spans="2:2" ht="12.5" x14ac:dyDescent="0.25">
      <c r="B640" s="56"/>
    </row>
    <row r="641" spans="2:2" ht="12.5" x14ac:dyDescent="0.25">
      <c r="B641" s="56"/>
    </row>
    <row r="642" spans="2:2" ht="12.5" x14ac:dyDescent="0.25">
      <c r="B642" s="56"/>
    </row>
    <row r="643" spans="2:2" ht="12.5" x14ac:dyDescent="0.25">
      <c r="B643" s="56"/>
    </row>
    <row r="644" spans="2:2" ht="12.5" x14ac:dyDescent="0.25">
      <c r="B644" s="56"/>
    </row>
    <row r="645" spans="2:2" ht="12.5" x14ac:dyDescent="0.25">
      <c r="B645" s="56"/>
    </row>
    <row r="646" spans="2:2" ht="12.5" x14ac:dyDescent="0.25">
      <c r="B646" s="56"/>
    </row>
    <row r="647" spans="2:2" ht="12.5" x14ac:dyDescent="0.25">
      <c r="B647" s="56"/>
    </row>
    <row r="648" spans="2:2" ht="12.5" x14ac:dyDescent="0.25">
      <c r="B648" s="56"/>
    </row>
    <row r="649" spans="2:2" ht="12.5" x14ac:dyDescent="0.25">
      <c r="B649" s="56"/>
    </row>
    <row r="650" spans="2:2" ht="12.5" x14ac:dyDescent="0.25">
      <c r="B650" s="56"/>
    </row>
    <row r="651" spans="2:2" ht="12.5" x14ac:dyDescent="0.25">
      <c r="B651" s="56"/>
    </row>
    <row r="652" spans="2:2" ht="12.5" x14ac:dyDescent="0.25">
      <c r="B652" s="56"/>
    </row>
    <row r="653" spans="2:2" ht="12.5" x14ac:dyDescent="0.25">
      <c r="B653" s="56"/>
    </row>
    <row r="654" spans="2:2" ht="12.5" x14ac:dyDescent="0.25">
      <c r="B654" s="56"/>
    </row>
    <row r="655" spans="2:2" ht="12.5" x14ac:dyDescent="0.25">
      <c r="B655" s="56"/>
    </row>
    <row r="656" spans="2:2" ht="12.5" x14ac:dyDescent="0.25">
      <c r="B656" s="56"/>
    </row>
    <row r="657" spans="2:2" ht="12.5" x14ac:dyDescent="0.25">
      <c r="B657" s="56"/>
    </row>
    <row r="658" spans="2:2" ht="12.5" x14ac:dyDescent="0.25">
      <c r="B658" s="56"/>
    </row>
    <row r="659" spans="2:2" ht="12.5" x14ac:dyDescent="0.25">
      <c r="B659" s="56"/>
    </row>
    <row r="660" spans="2:2" ht="12.5" x14ac:dyDescent="0.25">
      <c r="B660" s="56"/>
    </row>
    <row r="661" spans="2:2" ht="12.5" x14ac:dyDescent="0.25">
      <c r="B661" s="56"/>
    </row>
    <row r="662" spans="2:2" ht="12.5" x14ac:dyDescent="0.25">
      <c r="B662" s="56"/>
    </row>
    <row r="663" spans="2:2" ht="12.5" x14ac:dyDescent="0.25">
      <c r="B663" s="56"/>
    </row>
    <row r="664" spans="2:2" ht="12.5" x14ac:dyDescent="0.25">
      <c r="B664" s="56"/>
    </row>
    <row r="665" spans="2:2" ht="12.5" x14ac:dyDescent="0.25">
      <c r="B665" s="56"/>
    </row>
    <row r="666" spans="2:2" ht="12.5" x14ac:dyDescent="0.25">
      <c r="B666" s="56"/>
    </row>
    <row r="667" spans="2:2" ht="12.5" x14ac:dyDescent="0.25">
      <c r="B667" s="56"/>
    </row>
    <row r="668" spans="2:2" ht="12.5" x14ac:dyDescent="0.25">
      <c r="B668" s="56"/>
    </row>
    <row r="669" spans="2:2" ht="12.5" x14ac:dyDescent="0.25">
      <c r="B669" s="56"/>
    </row>
    <row r="670" spans="2:2" ht="12.5" x14ac:dyDescent="0.25">
      <c r="B670" s="56"/>
    </row>
    <row r="671" spans="2:2" ht="12.5" x14ac:dyDescent="0.25">
      <c r="B671" s="56"/>
    </row>
    <row r="672" spans="2:2" ht="12.5" x14ac:dyDescent="0.25">
      <c r="B672" s="56"/>
    </row>
    <row r="673" spans="2:2" ht="12.5" x14ac:dyDescent="0.25">
      <c r="B673" s="56"/>
    </row>
    <row r="674" spans="2:2" ht="12.5" x14ac:dyDescent="0.25">
      <c r="B674" s="56"/>
    </row>
    <row r="675" spans="2:2" ht="12.5" x14ac:dyDescent="0.25">
      <c r="B675" s="56"/>
    </row>
    <row r="676" spans="2:2" ht="12.5" x14ac:dyDescent="0.25">
      <c r="B676" s="56"/>
    </row>
    <row r="677" spans="2:2" ht="12.5" x14ac:dyDescent="0.25">
      <c r="B677" s="56"/>
    </row>
    <row r="678" spans="2:2" ht="12.5" x14ac:dyDescent="0.25">
      <c r="B678" s="56"/>
    </row>
    <row r="679" spans="2:2" ht="12.5" x14ac:dyDescent="0.25">
      <c r="B679" s="56"/>
    </row>
    <row r="680" spans="2:2" ht="12.5" x14ac:dyDescent="0.25">
      <c r="B680" s="56"/>
    </row>
    <row r="681" spans="2:2" ht="12.5" x14ac:dyDescent="0.25">
      <c r="B681" s="56"/>
    </row>
    <row r="682" spans="2:2" ht="12.5" x14ac:dyDescent="0.25">
      <c r="B682" s="56"/>
    </row>
    <row r="683" spans="2:2" ht="12.5" x14ac:dyDescent="0.25">
      <c r="B683" s="56"/>
    </row>
    <row r="684" spans="2:2" ht="12.5" x14ac:dyDescent="0.25">
      <c r="B684" s="56"/>
    </row>
    <row r="685" spans="2:2" ht="12.5" x14ac:dyDescent="0.25">
      <c r="B685" s="56"/>
    </row>
    <row r="686" spans="2:2" ht="12.5" x14ac:dyDescent="0.25">
      <c r="B686" s="56"/>
    </row>
    <row r="687" spans="2:2" ht="12.5" x14ac:dyDescent="0.25">
      <c r="B687" s="56"/>
    </row>
    <row r="688" spans="2:2" ht="12.5" x14ac:dyDescent="0.25">
      <c r="B688" s="56"/>
    </row>
    <row r="689" spans="2:2" ht="12.5" x14ac:dyDescent="0.25">
      <c r="B689" s="56"/>
    </row>
    <row r="690" spans="2:2" ht="12.5" x14ac:dyDescent="0.25">
      <c r="B690" s="56"/>
    </row>
    <row r="691" spans="2:2" ht="12.5" x14ac:dyDescent="0.25">
      <c r="B691" s="56"/>
    </row>
    <row r="692" spans="2:2" ht="12.5" x14ac:dyDescent="0.25">
      <c r="B692" s="56"/>
    </row>
    <row r="693" spans="2:2" ht="12.5" x14ac:dyDescent="0.25">
      <c r="B693" s="56"/>
    </row>
    <row r="694" spans="2:2" ht="12.5" x14ac:dyDescent="0.25">
      <c r="B694" s="56"/>
    </row>
    <row r="695" spans="2:2" ht="12.5" x14ac:dyDescent="0.25">
      <c r="B695" s="56"/>
    </row>
    <row r="696" spans="2:2" ht="12.5" x14ac:dyDescent="0.25">
      <c r="B696" s="56"/>
    </row>
    <row r="697" spans="2:2" ht="12.5" x14ac:dyDescent="0.25">
      <c r="B697" s="56"/>
    </row>
    <row r="698" spans="2:2" ht="12.5" x14ac:dyDescent="0.25">
      <c r="B698" s="56"/>
    </row>
    <row r="699" spans="2:2" ht="12.5" x14ac:dyDescent="0.25">
      <c r="B699" s="56"/>
    </row>
    <row r="700" spans="2:2" ht="12.5" x14ac:dyDescent="0.25">
      <c r="B700" s="56"/>
    </row>
    <row r="701" spans="2:2" ht="12.5" x14ac:dyDescent="0.25">
      <c r="B701" s="56"/>
    </row>
    <row r="702" spans="2:2" ht="12.5" x14ac:dyDescent="0.25">
      <c r="B702" s="56"/>
    </row>
    <row r="703" spans="2:2" ht="12.5" x14ac:dyDescent="0.25">
      <c r="B703" s="56"/>
    </row>
    <row r="704" spans="2:2" ht="12.5" x14ac:dyDescent="0.25">
      <c r="B704" s="56"/>
    </row>
    <row r="705" spans="2:2" ht="12.5" x14ac:dyDescent="0.25">
      <c r="B705" s="56"/>
    </row>
    <row r="706" spans="2:2" ht="12.5" x14ac:dyDescent="0.25">
      <c r="B706" s="56"/>
    </row>
    <row r="707" spans="2:2" ht="12.5" x14ac:dyDescent="0.25">
      <c r="B707" s="56"/>
    </row>
    <row r="708" spans="2:2" ht="12.5" x14ac:dyDescent="0.25">
      <c r="B708" s="56"/>
    </row>
    <row r="709" spans="2:2" ht="12.5" x14ac:dyDescent="0.25">
      <c r="B709" s="56"/>
    </row>
    <row r="710" spans="2:2" ht="12.5" x14ac:dyDescent="0.25">
      <c r="B710" s="56"/>
    </row>
    <row r="711" spans="2:2" ht="12.5" x14ac:dyDescent="0.25">
      <c r="B711" s="56"/>
    </row>
    <row r="712" spans="2:2" ht="12.5" x14ac:dyDescent="0.25">
      <c r="B712" s="56"/>
    </row>
    <row r="713" spans="2:2" ht="12.5" x14ac:dyDescent="0.25">
      <c r="B713" s="56"/>
    </row>
    <row r="714" spans="2:2" ht="12.5" x14ac:dyDescent="0.25">
      <c r="B714" s="56"/>
    </row>
    <row r="715" spans="2:2" ht="12.5" x14ac:dyDescent="0.25">
      <c r="B715" s="56"/>
    </row>
    <row r="716" spans="2:2" ht="12.5" x14ac:dyDescent="0.25">
      <c r="B716" s="56"/>
    </row>
    <row r="717" spans="2:2" ht="12.5" x14ac:dyDescent="0.25">
      <c r="B717" s="56"/>
    </row>
    <row r="718" spans="2:2" ht="12.5" x14ac:dyDescent="0.25">
      <c r="B718" s="56"/>
    </row>
    <row r="719" spans="2:2" ht="12.5" x14ac:dyDescent="0.25">
      <c r="B719" s="56"/>
    </row>
    <row r="720" spans="2:2" ht="12.5" x14ac:dyDescent="0.25">
      <c r="B720" s="56"/>
    </row>
    <row r="721" spans="2:2" ht="12.5" x14ac:dyDescent="0.25">
      <c r="B721" s="56"/>
    </row>
    <row r="722" spans="2:2" ht="12.5" x14ac:dyDescent="0.25">
      <c r="B722" s="56"/>
    </row>
    <row r="723" spans="2:2" ht="12.5" x14ac:dyDescent="0.25">
      <c r="B723" s="56"/>
    </row>
    <row r="724" spans="2:2" ht="12.5" x14ac:dyDescent="0.25">
      <c r="B724" s="56"/>
    </row>
    <row r="725" spans="2:2" ht="12.5" x14ac:dyDescent="0.25">
      <c r="B725" s="56"/>
    </row>
    <row r="726" spans="2:2" ht="12.5" x14ac:dyDescent="0.25">
      <c r="B726" s="56"/>
    </row>
    <row r="727" spans="2:2" ht="12.5" x14ac:dyDescent="0.25">
      <c r="B727" s="56"/>
    </row>
    <row r="728" spans="2:2" ht="12.5" x14ac:dyDescent="0.25">
      <c r="B728" s="56"/>
    </row>
    <row r="729" spans="2:2" ht="12.5" x14ac:dyDescent="0.25">
      <c r="B729" s="56"/>
    </row>
    <row r="730" spans="2:2" ht="12.5" x14ac:dyDescent="0.25">
      <c r="B730" s="56"/>
    </row>
    <row r="731" spans="2:2" ht="12.5" x14ac:dyDescent="0.25">
      <c r="B731" s="56"/>
    </row>
    <row r="732" spans="2:2" ht="12.5" x14ac:dyDescent="0.25">
      <c r="B732" s="56"/>
    </row>
    <row r="733" spans="2:2" ht="12.5" x14ac:dyDescent="0.25">
      <c r="B733" s="56"/>
    </row>
    <row r="734" spans="2:2" ht="12.5" x14ac:dyDescent="0.25">
      <c r="B734" s="56"/>
    </row>
    <row r="735" spans="2:2" ht="12.5" x14ac:dyDescent="0.25">
      <c r="B735" s="56"/>
    </row>
    <row r="736" spans="2:2" ht="12.5" x14ac:dyDescent="0.25">
      <c r="B736" s="56"/>
    </row>
    <row r="737" spans="2:2" ht="12.5" x14ac:dyDescent="0.25">
      <c r="B737" s="56"/>
    </row>
    <row r="738" spans="2:2" ht="12.5" x14ac:dyDescent="0.25">
      <c r="B738" s="56"/>
    </row>
    <row r="739" spans="2:2" ht="12.5" x14ac:dyDescent="0.25">
      <c r="B739" s="56"/>
    </row>
    <row r="740" spans="2:2" ht="12.5" x14ac:dyDescent="0.25">
      <c r="B740" s="56"/>
    </row>
    <row r="741" spans="2:2" ht="12.5" x14ac:dyDescent="0.25">
      <c r="B741" s="56"/>
    </row>
    <row r="742" spans="2:2" ht="12.5" x14ac:dyDescent="0.25">
      <c r="B742" s="56"/>
    </row>
    <row r="743" spans="2:2" ht="12.5" x14ac:dyDescent="0.25">
      <c r="B743" s="56"/>
    </row>
    <row r="744" spans="2:2" ht="12.5" x14ac:dyDescent="0.25">
      <c r="B744" s="56"/>
    </row>
    <row r="745" spans="2:2" ht="12.5" x14ac:dyDescent="0.25">
      <c r="B745" s="56"/>
    </row>
    <row r="746" spans="2:2" ht="12.5" x14ac:dyDescent="0.25">
      <c r="B746" s="56"/>
    </row>
    <row r="747" spans="2:2" ht="12.5" x14ac:dyDescent="0.25">
      <c r="B747" s="56"/>
    </row>
    <row r="748" spans="2:2" ht="12.5" x14ac:dyDescent="0.25">
      <c r="B748" s="56"/>
    </row>
    <row r="749" spans="2:2" ht="12.5" x14ac:dyDescent="0.25">
      <c r="B749" s="56"/>
    </row>
    <row r="750" spans="2:2" ht="12.5" x14ac:dyDescent="0.25">
      <c r="B750" s="56"/>
    </row>
    <row r="751" spans="2:2" ht="12.5" x14ac:dyDescent="0.25">
      <c r="B751" s="56"/>
    </row>
    <row r="752" spans="2:2" ht="12.5" x14ac:dyDescent="0.25">
      <c r="B752" s="56"/>
    </row>
    <row r="753" spans="2:2" ht="12.5" x14ac:dyDescent="0.25">
      <c r="B753" s="56"/>
    </row>
    <row r="754" spans="2:2" ht="12.5" x14ac:dyDescent="0.25">
      <c r="B754" s="56"/>
    </row>
    <row r="755" spans="2:2" ht="12.5" x14ac:dyDescent="0.25">
      <c r="B755" s="56"/>
    </row>
    <row r="756" spans="2:2" ht="12.5" x14ac:dyDescent="0.25">
      <c r="B756" s="56"/>
    </row>
    <row r="757" spans="2:2" ht="12.5" x14ac:dyDescent="0.25">
      <c r="B757" s="56"/>
    </row>
    <row r="758" spans="2:2" ht="12.5" x14ac:dyDescent="0.25">
      <c r="B758" s="56"/>
    </row>
    <row r="759" spans="2:2" ht="12.5" x14ac:dyDescent="0.25">
      <c r="B759" s="56"/>
    </row>
    <row r="760" spans="2:2" ht="12.5" x14ac:dyDescent="0.25">
      <c r="B760" s="56"/>
    </row>
    <row r="761" spans="2:2" ht="12.5" x14ac:dyDescent="0.25">
      <c r="B761" s="56"/>
    </row>
    <row r="762" spans="2:2" ht="12.5" x14ac:dyDescent="0.25">
      <c r="B762" s="56"/>
    </row>
    <row r="763" spans="2:2" ht="12.5" x14ac:dyDescent="0.25">
      <c r="B763" s="56"/>
    </row>
    <row r="764" spans="2:2" ht="12.5" x14ac:dyDescent="0.25">
      <c r="B764" s="56"/>
    </row>
    <row r="765" spans="2:2" ht="12.5" x14ac:dyDescent="0.25">
      <c r="B765" s="56"/>
    </row>
    <row r="766" spans="2:2" ht="12.5" x14ac:dyDescent="0.25">
      <c r="B766" s="56"/>
    </row>
    <row r="767" spans="2:2" ht="12.5" x14ac:dyDescent="0.25">
      <c r="B767" s="56"/>
    </row>
    <row r="768" spans="2:2" ht="12.5" x14ac:dyDescent="0.25">
      <c r="B768" s="56"/>
    </row>
    <row r="769" spans="2:2" ht="12.5" x14ac:dyDescent="0.25">
      <c r="B769" s="56"/>
    </row>
    <row r="770" spans="2:2" ht="12.5" x14ac:dyDescent="0.25">
      <c r="B770" s="56"/>
    </row>
    <row r="771" spans="2:2" ht="12.5" x14ac:dyDescent="0.25">
      <c r="B771" s="56"/>
    </row>
    <row r="772" spans="2:2" ht="12.5" x14ac:dyDescent="0.25">
      <c r="B772" s="56"/>
    </row>
    <row r="773" spans="2:2" ht="12.5" x14ac:dyDescent="0.25">
      <c r="B773" s="56"/>
    </row>
    <row r="774" spans="2:2" ht="12.5" x14ac:dyDescent="0.25">
      <c r="B774" s="56"/>
    </row>
    <row r="775" spans="2:2" ht="12.5" x14ac:dyDescent="0.25">
      <c r="B775" s="56"/>
    </row>
    <row r="776" spans="2:2" ht="12.5" x14ac:dyDescent="0.25">
      <c r="B776" s="56"/>
    </row>
    <row r="777" spans="2:2" ht="12.5" x14ac:dyDescent="0.25">
      <c r="B777" s="56"/>
    </row>
    <row r="778" spans="2:2" ht="12.5" x14ac:dyDescent="0.25">
      <c r="B778" s="56"/>
    </row>
    <row r="779" spans="2:2" ht="12.5" x14ac:dyDescent="0.25">
      <c r="B779" s="56"/>
    </row>
    <row r="780" spans="2:2" ht="12.5" x14ac:dyDescent="0.25">
      <c r="B780" s="56"/>
    </row>
    <row r="781" spans="2:2" ht="12.5" x14ac:dyDescent="0.25">
      <c r="B781" s="56"/>
    </row>
    <row r="782" spans="2:2" ht="12.5" x14ac:dyDescent="0.25">
      <c r="B782" s="56"/>
    </row>
    <row r="783" spans="2:2" ht="12.5" x14ac:dyDescent="0.25">
      <c r="B783" s="56"/>
    </row>
    <row r="784" spans="2:2" ht="12.5" x14ac:dyDescent="0.25">
      <c r="B784" s="56"/>
    </row>
    <row r="785" spans="2:2" ht="12.5" x14ac:dyDescent="0.25">
      <c r="B785" s="56"/>
    </row>
    <row r="786" spans="2:2" ht="12.5" x14ac:dyDescent="0.25">
      <c r="B786" s="56"/>
    </row>
    <row r="787" spans="2:2" ht="12.5" x14ac:dyDescent="0.25">
      <c r="B787" s="56"/>
    </row>
    <row r="788" spans="2:2" ht="12.5" x14ac:dyDescent="0.25">
      <c r="B788" s="56"/>
    </row>
    <row r="789" spans="2:2" ht="12.5" x14ac:dyDescent="0.25">
      <c r="B789" s="56"/>
    </row>
    <row r="790" spans="2:2" ht="12.5" x14ac:dyDescent="0.25">
      <c r="B790" s="56"/>
    </row>
    <row r="791" spans="2:2" ht="12.5" x14ac:dyDescent="0.25">
      <c r="B791" s="56"/>
    </row>
    <row r="792" spans="2:2" ht="12.5" x14ac:dyDescent="0.25">
      <c r="B792" s="56"/>
    </row>
    <row r="793" spans="2:2" ht="12.5" x14ac:dyDescent="0.25">
      <c r="B793" s="56"/>
    </row>
    <row r="794" spans="2:2" ht="12.5" x14ac:dyDescent="0.25">
      <c r="B794" s="56"/>
    </row>
    <row r="795" spans="2:2" ht="12.5" x14ac:dyDescent="0.25">
      <c r="B795" s="56"/>
    </row>
    <row r="796" spans="2:2" ht="12.5" x14ac:dyDescent="0.25">
      <c r="B796" s="56"/>
    </row>
    <row r="797" spans="2:2" ht="12.5" x14ac:dyDescent="0.25">
      <c r="B797" s="56"/>
    </row>
    <row r="798" spans="2:2" ht="12.5" x14ac:dyDescent="0.25">
      <c r="B798" s="56"/>
    </row>
    <row r="799" spans="2:2" ht="12.5" x14ac:dyDescent="0.25">
      <c r="B799" s="56"/>
    </row>
    <row r="800" spans="2:2" ht="12.5" x14ac:dyDescent="0.25">
      <c r="B800" s="56"/>
    </row>
    <row r="801" spans="2:2" ht="12.5" x14ac:dyDescent="0.25">
      <c r="B801" s="56"/>
    </row>
    <row r="802" spans="2:2" ht="12.5" x14ac:dyDescent="0.25">
      <c r="B802" s="56"/>
    </row>
    <row r="803" spans="2:2" ht="12.5" x14ac:dyDescent="0.25">
      <c r="B803" s="56"/>
    </row>
    <row r="804" spans="2:2" ht="12.5" x14ac:dyDescent="0.25">
      <c r="B804" s="56"/>
    </row>
    <row r="805" spans="2:2" ht="12.5" x14ac:dyDescent="0.25">
      <c r="B805" s="56"/>
    </row>
    <row r="806" spans="2:2" ht="12.5" x14ac:dyDescent="0.25">
      <c r="B806" s="56"/>
    </row>
    <row r="807" spans="2:2" ht="12.5" x14ac:dyDescent="0.25">
      <c r="B807" s="56"/>
    </row>
    <row r="808" spans="2:2" ht="12.5" x14ac:dyDescent="0.25">
      <c r="B808" s="56"/>
    </row>
    <row r="809" spans="2:2" ht="12.5" x14ac:dyDescent="0.25">
      <c r="B809" s="56"/>
    </row>
    <row r="810" spans="2:2" ht="12.5" x14ac:dyDescent="0.25">
      <c r="B810" s="56"/>
    </row>
    <row r="811" spans="2:2" ht="12.5" x14ac:dyDescent="0.25">
      <c r="B811" s="56"/>
    </row>
    <row r="812" spans="2:2" ht="12.5" x14ac:dyDescent="0.25">
      <c r="B812" s="56"/>
    </row>
    <row r="813" spans="2:2" ht="12.5" x14ac:dyDescent="0.25">
      <c r="B813" s="56"/>
    </row>
    <row r="814" spans="2:2" ht="12.5" x14ac:dyDescent="0.25">
      <c r="B814" s="56"/>
    </row>
    <row r="815" spans="2:2" ht="12.5" x14ac:dyDescent="0.25">
      <c r="B815" s="56"/>
    </row>
    <row r="816" spans="2:2" ht="12.5" x14ac:dyDescent="0.25">
      <c r="B816" s="56"/>
    </row>
    <row r="817" spans="2:2" ht="12.5" x14ac:dyDescent="0.25">
      <c r="B817" s="56"/>
    </row>
    <row r="818" spans="2:2" ht="12.5" x14ac:dyDescent="0.25">
      <c r="B818" s="56"/>
    </row>
    <row r="819" spans="2:2" ht="12.5" x14ac:dyDescent="0.25">
      <c r="B819" s="56"/>
    </row>
    <row r="820" spans="2:2" ht="12.5" x14ac:dyDescent="0.25">
      <c r="B820" s="56"/>
    </row>
    <row r="821" spans="2:2" ht="12.5" x14ac:dyDescent="0.25">
      <c r="B821" s="56"/>
    </row>
    <row r="822" spans="2:2" ht="12.5" x14ac:dyDescent="0.25">
      <c r="B822" s="56"/>
    </row>
    <row r="823" spans="2:2" ht="12.5" x14ac:dyDescent="0.25">
      <c r="B823" s="56"/>
    </row>
    <row r="824" spans="2:2" ht="12.5" x14ac:dyDescent="0.25">
      <c r="B824" s="56"/>
    </row>
    <row r="825" spans="2:2" ht="12.5" x14ac:dyDescent="0.25">
      <c r="B825" s="56"/>
    </row>
    <row r="826" spans="2:2" ht="12.5" x14ac:dyDescent="0.25">
      <c r="B826" s="56"/>
    </row>
    <row r="827" spans="2:2" ht="12.5" x14ac:dyDescent="0.25">
      <c r="B827" s="56"/>
    </row>
    <row r="828" spans="2:2" ht="12.5" x14ac:dyDescent="0.25">
      <c r="B828" s="56"/>
    </row>
    <row r="829" spans="2:2" ht="12.5" x14ac:dyDescent="0.25">
      <c r="B829" s="56"/>
    </row>
    <row r="830" spans="2:2" ht="12.5" x14ac:dyDescent="0.25">
      <c r="B830" s="56"/>
    </row>
    <row r="831" spans="2:2" ht="12.5" x14ac:dyDescent="0.25">
      <c r="B831" s="56"/>
    </row>
    <row r="832" spans="2:2" ht="12.5" x14ac:dyDescent="0.25">
      <c r="B832" s="56"/>
    </row>
    <row r="833" spans="2:2" ht="12.5" x14ac:dyDescent="0.25">
      <c r="B833" s="56"/>
    </row>
    <row r="834" spans="2:2" ht="12.5" x14ac:dyDescent="0.25">
      <c r="B834" s="56"/>
    </row>
    <row r="835" spans="2:2" ht="12.5" x14ac:dyDescent="0.25">
      <c r="B835" s="56"/>
    </row>
    <row r="836" spans="2:2" ht="12.5" x14ac:dyDescent="0.25">
      <c r="B836" s="56"/>
    </row>
    <row r="837" spans="2:2" ht="12.5" x14ac:dyDescent="0.25">
      <c r="B837" s="56"/>
    </row>
    <row r="838" spans="2:2" ht="12.5" x14ac:dyDescent="0.25">
      <c r="B838" s="56"/>
    </row>
    <row r="839" spans="2:2" ht="12.5" x14ac:dyDescent="0.25">
      <c r="B839" s="56"/>
    </row>
    <row r="840" spans="2:2" ht="12.5" x14ac:dyDescent="0.25">
      <c r="B840" s="56"/>
    </row>
    <row r="841" spans="2:2" ht="12.5" x14ac:dyDescent="0.25">
      <c r="B841" s="56"/>
    </row>
    <row r="842" spans="2:2" ht="12.5" x14ac:dyDescent="0.25">
      <c r="B842" s="56"/>
    </row>
    <row r="843" spans="2:2" ht="12.5" x14ac:dyDescent="0.25">
      <c r="B843" s="56"/>
    </row>
    <row r="844" spans="2:2" ht="12.5" x14ac:dyDescent="0.25">
      <c r="B844" s="56"/>
    </row>
    <row r="845" spans="2:2" ht="12.5" x14ac:dyDescent="0.25">
      <c r="B845" s="56"/>
    </row>
    <row r="846" spans="2:2" ht="12.5" x14ac:dyDescent="0.25">
      <c r="B846" s="56"/>
    </row>
    <row r="847" spans="2:2" ht="12.5" x14ac:dyDescent="0.25">
      <c r="B847" s="56"/>
    </row>
    <row r="848" spans="2:2" ht="12.5" x14ac:dyDescent="0.25">
      <c r="B848" s="56"/>
    </row>
    <row r="849" spans="2:2" ht="12.5" x14ac:dyDescent="0.25">
      <c r="B849" s="56"/>
    </row>
    <row r="850" spans="2:2" ht="12.5" x14ac:dyDescent="0.25">
      <c r="B850" s="56"/>
    </row>
    <row r="851" spans="2:2" ht="12.5" x14ac:dyDescent="0.25">
      <c r="B851" s="56"/>
    </row>
    <row r="852" spans="2:2" ht="12.5" x14ac:dyDescent="0.25">
      <c r="B852" s="56"/>
    </row>
    <row r="853" spans="2:2" ht="12.5" x14ac:dyDescent="0.25">
      <c r="B853" s="56"/>
    </row>
    <row r="854" spans="2:2" ht="12.5" x14ac:dyDescent="0.25">
      <c r="B854" s="56"/>
    </row>
    <row r="855" spans="2:2" ht="12.5" x14ac:dyDescent="0.25">
      <c r="B855" s="56"/>
    </row>
    <row r="856" spans="2:2" ht="12.5" x14ac:dyDescent="0.25">
      <c r="B856" s="56"/>
    </row>
    <row r="857" spans="2:2" ht="12.5" x14ac:dyDescent="0.25">
      <c r="B857" s="56"/>
    </row>
    <row r="858" spans="2:2" ht="12.5" x14ac:dyDescent="0.25">
      <c r="B858" s="56"/>
    </row>
    <row r="859" spans="2:2" ht="12.5" x14ac:dyDescent="0.25">
      <c r="B859" s="56"/>
    </row>
    <row r="860" spans="2:2" ht="12.5" x14ac:dyDescent="0.25">
      <c r="B860" s="56"/>
    </row>
    <row r="861" spans="2:2" ht="12.5" x14ac:dyDescent="0.25">
      <c r="B861" s="56"/>
    </row>
    <row r="862" spans="2:2" ht="12.5" x14ac:dyDescent="0.25">
      <c r="B862" s="56"/>
    </row>
    <row r="863" spans="2:2" ht="12.5" x14ac:dyDescent="0.25">
      <c r="B863" s="56"/>
    </row>
    <row r="864" spans="2:2" ht="12.5" x14ac:dyDescent="0.25">
      <c r="B864" s="56"/>
    </row>
    <row r="865" spans="2:2" ht="12.5" x14ac:dyDescent="0.25">
      <c r="B865" s="56"/>
    </row>
    <row r="866" spans="2:2" ht="12.5" x14ac:dyDescent="0.25">
      <c r="B866" s="56"/>
    </row>
    <row r="867" spans="2:2" ht="12.5" x14ac:dyDescent="0.25">
      <c r="B867" s="56"/>
    </row>
    <row r="868" spans="2:2" ht="12.5" x14ac:dyDescent="0.25">
      <c r="B868" s="56"/>
    </row>
    <row r="869" spans="2:2" ht="12.5" x14ac:dyDescent="0.25">
      <c r="B869" s="56"/>
    </row>
    <row r="870" spans="2:2" ht="12.5" x14ac:dyDescent="0.25">
      <c r="B870" s="56"/>
    </row>
    <row r="871" spans="2:2" ht="12.5" x14ac:dyDescent="0.25">
      <c r="B871" s="56"/>
    </row>
    <row r="872" spans="2:2" ht="12.5" x14ac:dyDescent="0.25">
      <c r="B872" s="56"/>
    </row>
    <row r="873" spans="2:2" ht="12.5" x14ac:dyDescent="0.25">
      <c r="B873" s="56"/>
    </row>
    <row r="874" spans="2:2" ht="12.5" x14ac:dyDescent="0.25">
      <c r="B874" s="56"/>
    </row>
    <row r="875" spans="2:2" ht="12.5" x14ac:dyDescent="0.25">
      <c r="B875" s="56"/>
    </row>
    <row r="876" spans="2:2" ht="12.5" x14ac:dyDescent="0.25">
      <c r="B876" s="56"/>
    </row>
    <row r="877" spans="2:2" ht="12.5" x14ac:dyDescent="0.25">
      <c r="B877" s="56"/>
    </row>
    <row r="878" spans="2:2" ht="12.5" x14ac:dyDescent="0.25">
      <c r="B878" s="56"/>
    </row>
    <row r="879" spans="2:2" ht="12.5" x14ac:dyDescent="0.25">
      <c r="B879" s="56"/>
    </row>
    <row r="880" spans="2:2" ht="12.5" x14ac:dyDescent="0.25">
      <c r="B880" s="56"/>
    </row>
    <row r="881" spans="2:2" ht="12.5" x14ac:dyDescent="0.25">
      <c r="B881" s="56"/>
    </row>
    <row r="882" spans="2:2" ht="12.5" x14ac:dyDescent="0.25">
      <c r="B882" s="56"/>
    </row>
    <row r="883" spans="2:2" ht="12.5" x14ac:dyDescent="0.25">
      <c r="B883" s="56"/>
    </row>
    <row r="884" spans="2:2" ht="12.5" x14ac:dyDescent="0.25">
      <c r="B884" s="56"/>
    </row>
    <row r="885" spans="2:2" ht="12.5" x14ac:dyDescent="0.25">
      <c r="B885" s="56"/>
    </row>
    <row r="886" spans="2:2" ht="12.5" x14ac:dyDescent="0.25">
      <c r="B886" s="56"/>
    </row>
    <row r="887" spans="2:2" ht="12.5" x14ac:dyDescent="0.25">
      <c r="B887" s="56"/>
    </row>
    <row r="888" spans="2:2" ht="12.5" x14ac:dyDescent="0.25">
      <c r="B888" s="56"/>
    </row>
    <row r="889" spans="2:2" ht="12.5" x14ac:dyDescent="0.25">
      <c r="B889" s="56"/>
    </row>
    <row r="890" spans="2:2" ht="12.5" x14ac:dyDescent="0.25">
      <c r="B890" s="56"/>
    </row>
    <row r="891" spans="2:2" ht="12.5" x14ac:dyDescent="0.25">
      <c r="B891" s="56"/>
    </row>
    <row r="892" spans="2:2" ht="12.5" x14ac:dyDescent="0.25">
      <c r="B892" s="56"/>
    </row>
    <row r="893" spans="2:2" ht="12.5" x14ac:dyDescent="0.25">
      <c r="B893" s="56"/>
    </row>
    <row r="894" spans="2:2" ht="12.5" x14ac:dyDescent="0.25">
      <c r="B894" s="56"/>
    </row>
    <row r="895" spans="2:2" ht="12.5" x14ac:dyDescent="0.25">
      <c r="B895" s="56"/>
    </row>
    <row r="896" spans="2:2" ht="12.5" x14ac:dyDescent="0.25">
      <c r="B896" s="56"/>
    </row>
    <row r="897" spans="2:2" ht="12.5" x14ac:dyDescent="0.25">
      <c r="B897" s="56"/>
    </row>
    <row r="898" spans="2:2" ht="12.5" x14ac:dyDescent="0.25">
      <c r="B898" s="56"/>
    </row>
    <row r="899" spans="2:2" ht="12.5" x14ac:dyDescent="0.25">
      <c r="B899" s="56"/>
    </row>
    <row r="900" spans="2:2" ht="12.5" x14ac:dyDescent="0.25">
      <c r="B900" s="56"/>
    </row>
    <row r="901" spans="2:2" ht="12.5" x14ac:dyDescent="0.25">
      <c r="B901" s="56"/>
    </row>
    <row r="902" spans="2:2" ht="12.5" x14ac:dyDescent="0.25">
      <c r="B902" s="56"/>
    </row>
    <row r="903" spans="2:2" ht="12.5" x14ac:dyDescent="0.25">
      <c r="B903" s="56"/>
    </row>
    <row r="904" spans="2:2" ht="12.5" x14ac:dyDescent="0.25">
      <c r="B904" s="56"/>
    </row>
    <row r="905" spans="2:2" ht="12.5" x14ac:dyDescent="0.25">
      <c r="B905" s="56"/>
    </row>
    <row r="906" spans="2:2" ht="12.5" x14ac:dyDescent="0.25">
      <c r="B906" s="56"/>
    </row>
    <row r="907" spans="2:2" ht="12.5" x14ac:dyDescent="0.25">
      <c r="B907" s="56"/>
    </row>
    <row r="908" spans="2:2" ht="12.5" x14ac:dyDescent="0.25">
      <c r="B908" s="56"/>
    </row>
    <row r="909" spans="2:2" ht="12.5" x14ac:dyDescent="0.25">
      <c r="B909" s="56"/>
    </row>
    <row r="910" spans="2:2" ht="12.5" x14ac:dyDescent="0.25">
      <c r="B910" s="56"/>
    </row>
    <row r="911" spans="2:2" ht="12.5" x14ac:dyDescent="0.25">
      <c r="B911" s="56"/>
    </row>
    <row r="912" spans="2:2" ht="12.5" x14ac:dyDescent="0.25">
      <c r="B912" s="56"/>
    </row>
    <row r="913" spans="2:2" ht="12.5" x14ac:dyDescent="0.25">
      <c r="B913" s="56"/>
    </row>
    <row r="914" spans="2:2" ht="12.5" x14ac:dyDescent="0.25">
      <c r="B914" s="56"/>
    </row>
    <row r="915" spans="2:2" ht="12.5" x14ac:dyDescent="0.25">
      <c r="B915" s="56"/>
    </row>
    <row r="916" spans="2:2" ht="12.5" x14ac:dyDescent="0.25">
      <c r="B916" s="56"/>
    </row>
    <row r="917" spans="2:2" ht="12.5" x14ac:dyDescent="0.25">
      <c r="B917" s="56"/>
    </row>
    <row r="918" spans="2:2" ht="12.5" x14ac:dyDescent="0.25">
      <c r="B918" s="56"/>
    </row>
    <row r="919" spans="2:2" ht="12.5" x14ac:dyDescent="0.25">
      <c r="B919" s="56"/>
    </row>
    <row r="920" spans="2:2" ht="12.5" x14ac:dyDescent="0.25">
      <c r="B920" s="56"/>
    </row>
    <row r="921" spans="2:2" ht="12.5" x14ac:dyDescent="0.25">
      <c r="B921" s="56"/>
    </row>
    <row r="922" spans="2:2" ht="12.5" x14ac:dyDescent="0.25">
      <c r="B922" s="56"/>
    </row>
    <row r="923" spans="2:2" ht="12.5" x14ac:dyDescent="0.25">
      <c r="B923" s="56"/>
    </row>
    <row r="924" spans="2:2" ht="12.5" x14ac:dyDescent="0.25">
      <c r="B924" s="56"/>
    </row>
    <row r="925" spans="2:2" ht="12.5" x14ac:dyDescent="0.25">
      <c r="B925" s="56"/>
    </row>
    <row r="926" spans="2:2" ht="12.5" x14ac:dyDescent="0.25">
      <c r="B926" s="56"/>
    </row>
    <row r="927" spans="2:2" ht="12.5" x14ac:dyDescent="0.25">
      <c r="B927" s="56"/>
    </row>
    <row r="928" spans="2:2" ht="12.5" x14ac:dyDescent="0.25">
      <c r="B928" s="56"/>
    </row>
    <row r="929" spans="2:2" ht="12.5" x14ac:dyDescent="0.25">
      <c r="B929" s="56"/>
    </row>
    <row r="930" spans="2:2" ht="12.5" x14ac:dyDescent="0.25">
      <c r="B930" s="56"/>
    </row>
    <row r="931" spans="2:2" ht="12.5" x14ac:dyDescent="0.25">
      <c r="B931" s="56"/>
    </row>
    <row r="932" spans="2:2" ht="12.5" x14ac:dyDescent="0.25">
      <c r="B932" s="56"/>
    </row>
    <row r="933" spans="2:2" ht="12.5" x14ac:dyDescent="0.25">
      <c r="B933" s="56"/>
    </row>
    <row r="934" spans="2:2" ht="12.5" x14ac:dyDescent="0.25">
      <c r="B934" s="56"/>
    </row>
    <row r="935" spans="2:2" ht="12.5" x14ac:dyDescent="0.25">
      <c r="B935" s="56"/>
    </row>
    <row r="936" spans="2:2" ht="12.5" x14ac:dyDescent="0.25">
      <c r="B936" s="56"/>
    </row>
    <row r="937" spans="2:2" ht="12.5" x14ac:dyDescent="0.25">
      <c r="B937" s="56"/>
    </row>
    <row r="938" spans="2:2" ht="12.5" x14ac:dyDescent="0.25">
      <c r="B938" s="56"/>
    </row>
    <row r="939" spans="2:2" ht="12.5" x14ac:dyDescent="0.25">
      <c r="B939" s="56"/>
    </row>
    <row r="940" spans="2:2" ht="12.5" x14ac:dyDescent="0.25">
      <c r="B940" s="56"/>
    </row>
    <row r="941" spans="2:2" ht="12.5" x14ac:dyDescent="0.25">
      <c r="B941" s="56"/>
    </row>
    <row r="942" spans="2:2" ht="12.5" x14ac:dyDescent="0.25">
      <c r="B942" s="56"/>
    </row>
    <row r="943" spans="2:2" ht="12.5" x14ac:dyDescent="0.25">
      <c r="B943" s="56"/>
    </row>
    <row r="944" spans="2:2" ht="12.5" x14ac:dyDescent="0.25">
      <c r="B944" s="56"/>
    </row>
    <row r="945" spans="2:2" ht="12.5" x14ac:dyDescent="0.25">
      <c r="B945" s="56"/>
    </row>
    <row r="946" spans="2:2" ht="12.5" x14ac:dyDescent="0.25">
      <c r="B946" s="56"/>
    </row>
    <row r="947" spans="2:2" ht="12.5" x14ac:dyDescent="0.25">
      <c r="B947" s="56"/>
    </row>
    <row r="948" spans="2:2" ht="12.5" x14ac:dyDescent="0.25">
      <c r="B948" s="56"/>
    </row>
    <row r="949" spans="2:2" ht="12.5" x14ac:dyDescent="0.25">
      <c r="B949" s="56"/>
    </row>
    <row r="950" spans="2:2" ht="12.5" x14ac:dyDescent="0.25">
      <c r="B950" s="56"/>
    </row>
    <row r="951" spans="2:2" ht="12.5" x14ac:dyDescent="0.25">
      <c r="B951" s="56"/>
    </row>
    <row r="952" spans="2:2" ht="12.5" x14ac:dyDescent="0.25">
      <c r="B952" s="56"/>
    </row>
    <row r="953" spans="2:2" ht="12.5" x14ac:dyDescent="0.25">
      <c r="B953" s="56"/>
    </row>
    <row r="954" spans="2:2" ht="12.5" x14ac:dyDescent="0.25">
      <c r="B954" s="56"/>
    </row>
    <row r="955" spans="2:2" ht="12.5" x14ac:dyDescent="0.25">
      <c r="B955" s="56"/>
    </row>
    <row r="956" spans="2:2" ht="12.5" x14ac:dyDescent="0.25">
      <c r="B956" s="56"/>
    </row>
    <row r="957" spans="2:2" ht="12.5" x14ac:dyDescent="0.25">
      <c r="B957" s="56"/>
    </row>
    <row r="958" spans="2:2" ht="12.5" x14ac:dyDescent="0.25">
      <c r="B958" s="56"/>
    </row>
    <row r="959" spans="2:2" ht="12.5" x14ac:dyDescent="0.25">
      <c r="B959" s="56"/>
    </row>
    <row r="960" spans="2:2" ht="12.5" x14ac:dyDescent="0.25">
      <c r="B960" s="56"/>
    </row>
    <row r="961" spans="2:2" ht="12.5" x14ac:dyDescent="0.25">
      <c r="B961" s="56"/>
    </row>
    <row r="962" spans="2:2" ht="12.5" x14ac:dyDescent="0.25">
      <c r="B962" s="56"/>
    </row>
    <row r="963" spans="2:2" ht="12.5" x14ac:dyDescent="0.25">
      <c r="B963" s="56"/>
    </row>
    <row r="964" spans="2:2" ht="12.5" x14ac:dyDescent="0.25">
      <c r="B964" s="56"/>
    </row>
    <row r="965" spans="2:2" ht="12.5" x14ac:dyDescent="0.25">
      <c r="B965" s="56"/>
    </row>
    <row r="966" spans="2:2" ht="12.5" x14ac:dyDescent="0.25">
      <c r="B966" s="56"/>
    </row>
    <row r="967" spans="2:2" ht="12.5" x14ac:dyDescent="0.25">
      <c r="B967" s="56"/>
    </row>
    <row r="968" spans="2:2" ht="12.5" x14ac:dyDescent="0.25">
      <c r="B968" s="56"/>
    </row>
    <row r="969" spans="2:2" ht="12.5" x14ac:dyDescent="0.25">
      <c r="B969" s="56"/>
    </row>
    <row r="970" spans="2:2" ht="12.5" x14ac:dyDescent="0.25">
      <c r="B970" s="56"/>
    </row>
    <row r="971" spans="2:2" ht="12.5" x14ac:dyDescent="0.25">
      <c r="B971" s="56"/>
    </row>
    <row r="972" spans="2:2" ht="12.5" x14ac:dyDescent="0.25">
      <c r="B972" s="56"/>
    </row>
    <row r="973" spans="2:2" ht="12.5" x14ac:dyDescent="0.25">
      <c r="B973" s="56"/>
    </row>
    <row r="974" spans="2:2" ht="12.5" x14ac:dyDescent="0.25">
      <c r="B974" s="56"/>
    </row>
    <row r="975" spans="2:2" ht="12.5" x14ac:dyDescent="0.25">
      <c r="B975" s="56"/>
    </row>
    <row r="976" spans="2:2" ht="12.5" x14ac:dyDescent="0.25">
      <c r="B976" s="56"/>
    </row>
    <row r="977" spans="2:2" ht="12.5" x14ac:dyDescent="0.25">
      <c r="B977" s="56"/>
    </row>
    <row r="978" spans="2:2" ht="12.5" x14ac:dyDescent="0.25">
      <c r="B978" s="56"/>
    </row>
    <row r="979" spans="2:2" ht="12.5" x14ac:dyDescent="0.25">
      <c r="B979" s="56"/>
    </row>
    <row r="980" spans="2:2" ht="12.5" x14ac:dyDescent="0.25">
      <c r="B980" s="56"/>
    </row>
    <row r="981" spans="2:2" ht="12.5" x14ac:dyDescent="0.25">
      <c r="B981" s="56"/>
    </row>
    <row r="982" spans="2:2" ht="12.5" x14ac:dyDescent="0.25">
      <c r="B982" s="56"/>
    </row>
    <row r="983" spans="2:2" ht="12.5" x14ac:dyDescent="0.25">
      <c r="B983" s="56"/>
    </row>
    <row r="984" spans="2:2" ht="12.5" x14ac:dyDescent="0.25">
      <c r="B984" s="56"/>
    </row>
    <row r="985" spans="2:2" ht="12.5" x14ac:dyDescent="0.25">
      <c r="B985" s="56"/>
    </row>
    <row r="986" spans="2:2" ht="12.5" x14ac:dyDescent="0.25">
      <c r="B986" s="56"/>
    </row>
    <row r="987" spans="2:2" ht="12.5" x14ac:dyDescent="0.25">
      <c r="B987" s="56"/>
    </row>
    <row r="988" spans="2:2" ht="12.5" x14ac:dyDescent="0.25">
      <c r="B988" s="56"/>
    </row>
    <row r="989" spans="2:2" ht="12.5" x14ac:dyDescent="0.25">
      <c r="B989" s="56"/>
    </row>
    <row r="990" spans="2:2" ht="12.5" x14ac:dyDescent="0.25">
      <c r="B990" s="56"/>
    </row>
    <row r="991" spans="2:2" ht="12.5" x14ac:dyDescent="0.25">
      <c r="B991" s="56"/>
    </row>
    <row r="992" spans="2:2" ht="12.5" x14ac:dyDescent="0.25">
      <c r="B992" s="56"/>
    </row>
    <row r="993" spans="2:2" ht="12.5" x14ac:dyDescent="0.25">
      <c r="B993" s="56"/>
    </row>
    <row r="994" spans="2:2" ht="12.5" x14ac:dyDescent="0.25">
      <c r="B994" s="56"/>
    </row>
    <row r="995" spans="2:2" ht="12.5" x14ac:dyDescent="0.25">
      <c r="B995" s="56"/>
    </row>
    <row r="996" spans="2:2" ht="12.5" x14ac:dyDescent="0.25">
      <c r="B996" s="56"/>
    </row>
    <row r="997" spans="2:2" ht="12.5" x14ac:dyDescent="0.25">
      <c r="B997" s="56"/>
    </row>
    <row r="998" spans="2:2" ht="12.5" x14ac:dyDescent="0.25">
      <c r="B998" s="56"/>
    </row>
    <row r="999" spans="2:2" ht="12.5" x14ac:dyDescent="0.25">
      <c r="B999" s="56"/>
    </row>
    <row r="1000" spans="2:2" ht="12.5" x14ac:dyDescent="0.25">
      <c r="B1000" s="56"/>
    </row>
    <row r="1001" spans="2:2" ht="12.5" x14ac:dyDescent="0.25">
      <c r="B1001" s="56"/>
    </row>
    <row r="1002" spans="2:2" ht="12.5" x14ac:dyDescent="0.25">
      <c r="B1002" s="56"/>
    </row>
    <row r="1003" spans="2:2" ht="12.5" x14ac:dyDescent="0.25">
      <c r="B1003" s="56"/>
    </row>
    <row r="1004" spans="2:2" ht="12.5" x14ac:dyDescent="0.25">
      <c r="B1004" s="56"/>
    </row>
    <row r="1005" spans="2:2" ht="12.5" x14ac:dyDescent="0.25">
      <c r="B1005" s="56"/>
    </row>
    <row r="1006" spans="2:2" ht="12.5" x14ac:dyDescent="0.25">
      <c r="B1006" s="56"/>
    </row>
    <row r="1007" spans="2:2" ht="12.5" x14ac:dyDescent="0.25">
      <c r="B1007" s="56"/>
    </row>
    <row r="1008" spans="2:2" ht="12.5" x14ac:dyDescent="0.25">
      <c r="B1008" s="56"/>
    </row>
    <row r="1009" spans="2:2" ht="12.5" x14ac:dyDescent="0.25">
      <c r="B1009" s="56"/>
    </row>
    <row r="1010" spans="2:2" ht="12.5" x14ac:dyDescent="0.25">
      <c r="B1010" s="56"/>
    </row>
    <row r="1011" spans="2:2" ht="12.5" x14ac:dyDescent="0.25">
      <c r="B1011" s="56"/>
    </row>
    <row r="1012" spans="2:2" ht="12.5" x14ac:dyDescent="0.25">
      <c r="B1012" s="56"/>
    </row>
    <row r="1013" spans="2:2" ht="12.5" x14ac:dyDescent="0.25">
      <c r="B1013" s="56"/>
    </row>
    <row r="1014" spans="2:2" ht="12.5" x14ac:dyDescent="0.25">
      <c r="B1014" s="56"/>
    </row>
    <row r="1015" spans="2:2" ht="12.5" x14ac:dyDescent="0.25">
      <c r="B1015" s="56"/>
    </row>
    <row r="1016" spans="2:2" ht="12.5" x14ac:dyDescent="0.25">
      <c r="B1016" s="56"/>
    </row>
    <row r="1017" spans="2:2" ht="12.5" x14ac:dyDescent="0.25">
      <c r="B1017" s="56"/>
    </row>
    <row r="1018" spans="2:2" ht="12.5" x14ac:dyDescent="0.25">
      <c r="B1018" s="56"/>
    </row>
    <row r="1019" spans="2:2" ht="12.5" x14ac:dyDescent="0.25">
      <c r="B1019" s="56"/>
    </row>
    <row r="1020" spans="2:2" ht="12.5" x14ac:dyDescent="0.25">
      <c r="B1020" s="56"/>
    </row>
    <row r="1021" spans="2:2" ht="12.5" x14ac:dyDescent="0.25">
      <c r="B1021" s="56"/>
    </row>
    <row r="1022" spans="2:2" ht="12.5" x14ac:dyDescent="0.25">
      <c r="B1022" s="56"/>
    </row>
    <row r="1023" spans="2:2" ht="12.5" x14ac:dyDescent="0.25">
      <c r="B1023" s="56"/>
    </row>
    <row r="1024" spans="2:2" ht="12.5" x14ac:dyDescent="0.25">
      <c r="B1024" s="56"/>
    </row>
  </sheetData>
  <mergeCells count="6">
    <mergeCell ref="A48:A54"/>
    <mergeCell ref="C3:E3"/>
    <mergeCell ref="F3:H3"/>
    <mergeCell ref="A7:A27"/>
    <mergeCell ref="R31:V39"/>
    <mergeCell ref="A32:A43"/>
  </mergeCell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AA22"/>
  <sheetViews>
    <sheetView workbookViewId="0">
      <pane xSplit="1" ySplit="5" topLeftCell="B6" activePane="bottomRight" state="frozen"/>
      <selection pane="topRight" activeCell="B1" sqref="B1"/>
      <selection pane="bottomLeft" activeCell="A6" sqref="A6"/>
      <selection pane="bottomRight" activeCell="A2" sqref="A2"/>
    </sheetView>
  </sheetViews>
  <sheetFormatPr defaultColWidth="14.453125" defaultRowHeight="15.75" customHeight="1" x14ac:dyDescent="0.25"/>
  <cols>
    <col min="1" max="1" width="39.6328125" customWidth="1"/>
    <col min="2" max="2" width="9.6328125" customWidth="1"/>
    <col min="3" max="3" width="9.36328125" customWidth="1"/>
    <col min="4" max="4" width="9.6328125" customWidth="1"/>
    <col min="5" max="5" width="10.453125" customWidth="1"/>
    <col min="6" max="6" width="9.453125" customWidth="1"/>
    <col min="7" max="7" width="9.1796875" customWidth="1"/>
    <col min="8" max="8" width="10.1796875" customWidth="1"/>
    <col min="9" max="9" width="11" customWidth="1"/>
    <col min="10" max="10" width="11.36328125" customWidth="1"/>
    <col min="11" max="12" width="12.36328125" customWidth="1"/>
    <col min="13" max="13" width="11" customWidth="1"/>
    <col min="14" max="14" width="67.1796875" customWidth="1"/>
  </cols>
  <sheetData>
    <row r="1" spans="1:27" ht="15.75" customHeight="1" x14ac:dyDescent="0.35">
      <c r="A1" s="98" t="s">
        <v>56</v>
      </c>
    </row>
    <row r="2" spans="1:27" ht="15.75" customHeight="1" x14ac:dyDescent="0.3">
      <c r="B2" s="147" t="s">
        <v>0</v>
      </c>
      <c r="C2" s="148"/>
      <c r="D2" s="148"/>
      <c r="E2" s="148"/>
      <c r="F2" s="148"/>
      <c r="G2" s="148"/>
      <c r="H2" s="148"/>
      <c r="I2" s="148"/>
    </row>
    <row r="3" spans="1:27" ht="15.75" customHeight="1" x14ac:dyDescent="0.3">
      <c r="A3" s="3"/>
      <c r="B3" s="149" t="s">
        <v>1</v>
      </c>
      <c r="C3" s="151" t="s">
        <v>2</v>
      </c>
      <c r="D3" s="152"/>
      <c r="E3" s="152"/>
      <c r="F3" s="152"/>
      <c r="G3" s="152"/>
      <c r="H3" s="153"/>
      <c r="I3" s="5"/>
      <c r="J3" s="6"/>
      <c r="K3" s="149" t="s">
        <v>3</v>
      </c>
      <c r="L3" s="4"/>
      <c r="M3" s="7"/>
      <c r="N3" s="8"/>
      <c r="O3" s="8"/>
      <c r="P3" s="8"/>
      <c r="Q3" s="8"/>
      <c r="R3" s="8"/>
      <c r="S3" s="8"/>
      <c r="T3" s="8"/>
      <c r="U3" s="8"/>
      <c r="V3" s="8"/>
      <c r="W3" s="8"/>
      <c r="X3" s="8"/>
      <c r="Y3" s="8"/>
      <c r="Z3" s="8"/>
      <c r="AA3" s="8"/>
    </row>
    <row r="4" spans="1:27" ht="15.75" customHeight="1" x14ac:dyDescent="0.3">
      <c r="A4" s="2" t="s">
        <v>4</v>
      </c>
      <c r="B4" s="150"/>
      <c r="C4" s="9" t="s">
        <v>5</v>
      </c>
      <c r="D4" s="2" t="s">
        <v>6</v>
      </c>
      <c r="E4" s="2" t="s">
        <v>7</v>
      </c>
      <c r="F4" s="2" t="s">
        <v>8</v>
      </c>
      <c r="G4" s="2" t="s">
        <v>9</v>
      </c>
      <c r="H4" s="10" t="s">
        <v>10</v>
      </c>
      <c r="I4" s="11" t="s">
        <v>11</v>
      </c>
      <c r="J4" s="11" t="s">
        <v>12</v>
      </c>
      <c r="K4" s="150"/>
      <c r="L4" s="12" t="s">
        <v>13</v>
      </c>
      <c r="M4" s="11" t="s">
        <v>14</v>
      </c>
      <c r="N4" s="2" t="s">
        <v>15</v>
      </c>
      <c r="O4" s="13"/>
      <c r="P4" s="13"/>
      <c r="Q4" s="13"/>
      <c r="R4" s="13"/>
      <c r="S4" s="13"/>
      <c r="T4" s="13"/>
      <c r="U4" s="13"/>
      <c r="V4" s="13"/>
      <c r="W4" s="13"/>
      <c r="X4" s="13"/>
      <c r="Y4" s="13"/>
      <c r="Z4" s="13"/>
      <c r="AA4" s="13"/>
    </row>
    <row r="5" spans="1:27" ht="15.75" customHeight="1" x14ac:dyDescent="0.25">
      <c r="A5" s="14" t="s">
        <v>16</v>
      </c>
      <c r="B5" s="15">
        <v>1</v>
      </c>
      <c r="C5" s="16">
        <v>0.28299999999999997</v>
      </c>
      <c r="D5" s="16">
        <v>0.16600000000000001</v>
      </c>
      <c r="E5" s="16">
        <v>6.6000000000000003E-2</v>
      </c>
      <c r="F5" s="16">
        <v>7.0000000000000001E-3</v>
      </c>
      <c r="G5" s="16">
        <v>2.5999999999999999E-2</v>
      </c>
      <c r="H5" s="16">
        <v>6.0000000000000001E-3</v>
      </c>
      <c r="I5" s="15">
        <v>0.27</v>
      </c>
      <c r="J5" s="15">
        <v>0.22</v>
      </c>
      <c r="K5" s="15">
        <v>7.0000000000000007E-2</v>
      </c>
      <c r="L5" s="15">
        <v>0.06</v>
      </c>
      <c r="M5" s="15">
        <v>0.1</v>
      </c>
      <c r="N5" s="17" t="s">
        <v>17</v>
      </c>
      <c r="O5" s="18"/>
      <c r="P5" s="18"/>
      <c r="Q5" s="18"/>
      <c r="R5" s="18"/>
      <c r="S5" s="18"/>
      <c r="T5" s="18"/>
      <c r="U5" s="18"/>
      <c r="V5" s="18"/>
      <c r="W5" s="18"/>
      <c r="X5" s="18"/>
      <c r="Y5" s="18"/>
      <c r="Z5" s="18"/>
      <c r="AA5" s="18"/>
    </row>
    <row r="6" spans="1:27" ht="15.75" customHeight="1" x14ac:dyDescent="0.3">
      <c r="A6" s="1" t="s">
        <v>18</v>
      </c>
      <c r="B6" s="19">
        <v>0.45</v>
      </c>
      <c r="C6" s="1" t="s">
        <v>19</v>
      </c>
      <c r="N6" s="20" t="s">
        <v>20</v>
      </c>
    </row>
    <row r="7" spans="1:27" ht="15.75" customHeight="1" x14ac:dyDescent="0.3">
      <c r="A7" s="20" t="s">
        <v>21</v>
      </c>
      <c r="B7" s="19">
        <v>0.37</v>
      </c>
      <c r="C7" s="21">
        <v>0.41</v>
      </c>
      <c r="D7" s="21">
        <v>0.4</v>
      </c>
      <c r="E7" s="21">
        <v>0.4</v>
      </c>
      <c r="I7" s="21">
        <v>0.17</v>
      </c>
      <c r="J7" s="21">
        <v>0.48</v>
      </c>
      <c r="K7" s="154">
        <v>0.32</v>
      </c>
      <c r="L7" s="146"/>
    </row>
    <row r="8" spans="1:27" ht="15.75" customHeight="1" x14ac:dyDescent="0.25">
      <c r="A8" s="1" t="s">
        <v>22</v>
      </c>
      <c r="B8" s="22" t="s">
        <v>23</v>
      </c>
      <c r="N8" s="23" t="s">
        <v>24</v>
      </c>
    </row>
    <row r="9" spans="1:27" ht="15.75" customHeight="1" x14ac:dyDescent="0.25">
      <c r="A9" s="1" t="s">
        <v>25</v>
      </c>
      <c r="B9" s="22" t="s">
        <v>23</v>
      </c>
      <c r="K9" s="145" t="s">
        <v>23</v>
      </c>
      <c r="L9" s="146"/>
      <c r="N9" s="23" t="s">
        <v>26</v>
      </c>
    </row>
    <row r="10" spans="1:27" ht="15.75" customHeight="1" x14ac:dyDescent="0.25">
      <c r="A10" s="1" t="s">
        <v>27</v>
      </c>
    </row>
    <row r="11" spans="1:27" ht="15.75" customHeight="1" x14ac:dyDescent="0.25">
      <c r="A11" s="1" t="s">
        <v>28</v>
      </c>
    </row>
    <row r="12" spans="1:27" ht="15.75" customHeight="1" x14ac:dyDescent="0.25">
      <c r="A12" s="1" t="s">
        <v>29</v>
      </c>
      <c r="D12" s="24">
        <v>0.26500000000000001</v>
      </c>
      <c r="E12" s="24">
        <v>0.26500000000000001</v>
      </c>
      <c r="F12" s="21">
        <v>0.95</v>
      </c>
      <c r="I12" s="21">
        <v>0.55000000000000004</v>
      </c>
      <c r="N12" s="23" t="s">
        <v>30</v>
      </c>
    </row>
    <row r="13" spans="1:27" ht="15.75" customHeight="1" x14ac:dyDescent="0.25">
      <c r="A13" s="1" t="s">
        <v>31</v>
      </c>
    </row>
    <row r="14" spans="1:27" ht="15.75" customHeight="1" x14ac:dyDescent="0.25">
      <c r="A14" s="1" t="s">
        <v>32</v>
      </c>
    </row>
    <row r="15" spans="1:27" ht="15.75" customHeight="1" x14ac:dyDescent="0.25">
      <c r="A15" s="1" t="s">
        <v>33</v>
      </c>
    </row>
    <row r="16" spans="1:27" ht="15.75" customHeight="1" x14ac:dyDescent="0.25">
      <c r="A16" s="1" t="s">
        <v>34</v>
      </c>
    </row>
    <row r="17" spans="1:4" ht="15.75" customHeight="1" x14ac:dyDescent="0.25">
      <c r="A17" s="1" t="s">
        <v>35</v>
      </c>
    </row>
    <row r="18" spans="1:4" ht="15.75" customHeight="1" x14ac:dyDescent="0.25">
      <c r="A18" s="1" t="s">
        <v>36</v>
      </c>
    </row>
    <row r="20" spans="1:4" ht="15.75" customHeight="1" x14ac:dyDescent="0.3">
      <c r="A20" s="25" t="s">
        <v>37</v>
      </c>
      <c r="D20" s="21">
        <v>0.45</v>
      </c>
    </row>
    <row r="22" spans="1:4" ht="15.75" customHeight="1" x14ac:dyDescent="0.3">
      <c r="A22" s="25" t="s">
        <v>38</v>
      </c>
    </row>
  </sheetData>
  <mergeCells count="6">
    <mergeCell ref="K9:L9"/>
    <mergeCell ref="B2:I2"/>
    <mergeCell ref="B3:B4"/>
    <mergeCell ref="C3:H3"/>
    <mergeCell ref="K3:K4"/>
    <mergeCell ref="K7:L7"/>
  </mergeCells>
  <hyperlinks>
    <hyperlink ref="N5" r:id="rId1"/>
    <hyperlink ref="N6" r:id="rId2"/>
    <hyperlink ref="A7" r:id="rId3"/>
    <hyperlink ref="N8" r:id="rId4"/>
    <hyperlink ref="N9" r:id="rId5"/>
    <hyperlink ref="N12" r:id="rId6"/>
  </hyperlinks>
  <pageMargins left="0.7" right="0.7" top="0.75" bottom="0.75" header="0.3" footer="0.3"/>
  <legacyDrawing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46FA3C23825FA4E966CC7A2F27FA0D8" ma:contentTypeVersion="15" ma:contentTypeDescription="Create a new document." ma:contentTypeScope="" ma:versionID="acbb136c7cc025f43c4409fd83ff6e15">
  <xsd:schema xmlns:xsd="http://www.w3.org/2001/XMLSchema" xmlns:xs="http://www.w3.org/2001/XMLSchema" xmlns:p="http://schemas.microsoft.com/office/2006/metadata/properties" xmlns:ns1="http://schemas.microsoft.com/sharepoint/v3" xmlns:ns2="c258912b-74df-4bc5-90b7-cf49fd04545f" targetNamespace="http://schemas.microsoft.com/office/2006/metadata/properties" ma:root="true" ma:fieldsID="2c1c1cd47239eadbd853b5200831b1d7" ns1:_="" ns2:_="">
    <xsd:import namespace="http://schemas.microsoft.com/sharepoint/v3"/>
    <xsd:import namespace="c258912b-74df-4bc5-90b7-cf49fd04545f"/>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258912b-74df-4bc5-90b7-cf49fd04545f" elementFormDefault="qualified">
    <xsd:import namespace="http://schemas.microsoft.com/office/2006/documentManagement/types"/>
    <xsd:import namespace="http://schemas.microsoft.com/office/infopath/2007/PartnerControls"/>
    <xsd:element name="SharedWithUsers" ma:index="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A5B5364C-D568-4A94-8D6F-6AD51DA61DD2}"/>
</file>

<file path=customXml/itemProps2.xml><?xml version="1.0" encoding="utf-8"?>
<ds:datastoreItem xmlns:ds="http://schemas.openxmlformats.org/officeDocument/2006/customXml" ds:itemID="{B3B55BB2-CC61-4CA1-A5DF-A0257BD281B2}"/>
</file>

<file path=customXml/itemProps3.xml><?xml version="1.0" encoding="utf-8"?>
<ds:datastoreItem xmlns:ds="http://schemas.openxmlformats.org/officeDocument/2006/customXml" ds:itemID="{14614E0E-93F8-48FD-B840-76629ED9326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Readme</vt:lpstr>
      <vt:lpstr>Steering Infrastructure OR</vt:lpstr>
      <vt:lpstr>Steering Infrastructure WA</vt:lpstr>
      <vt:lpstr>US plans compared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YOUNG Kandi</dc:creator>
  <cp:lastModifiedBy>YOUNG Kandi</cp:lastModifiedBy>
  <dcterms:created xsi:type="dcterms:W3CDTF">2020-08-25T02:39:51Z</dcterms:created>
  <dcterms:modified xsi:type="dcterms:W3CDTF">2020-11-04T18:33:20Z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0x010100F46FA3C23825FA4E966CC7A2F27FA0D8</vt:lpwstr>
  </property>
</Properties>
</file>