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7425" yWindow="65371" windowWidth="7665" windowHeight="9000" tabRatio="889" activeTab="0"/>
  </bookViews>
  <sheets>
    <sheet name="Directions" sheetId="1" r:id="rId1"/>
    <sheet name=" Summary DISTRICT" sheetId="2" r:id="rId2"/>
    <sheet name="ELA Details ELEM" sheetId="3" r:id="rId3"/>
    <sheet name="ELA Details MS" sheetId="4" r:id="rId4"/>
    <sheet name="ELA Details HS" sheetId="5" r:id="rId5"/>
    <sheet name="MathDetails ELEM" sheetId="6" r:id="rId6"/>
    <sheet name="MathDetails MS" sheetId="7" r:id="rId7"/>
    <sheet name="MathDetails HS" sheetId="8" r:id="rId8"/>
    <sheet name="Graduation" sheetId="9" r:id="rId9"/>
  </sheets>
  <definedNames>
    <definedName name="_xlnm.Print_Area" localSheetId="1">' Summary DISTRICT'!$A$1:$F$35</definedName>
    <definedName name="_xlnm.Print_Area" localSheetId="2">'ELA Details ELEM'!$A$1:$J$47</definedName>
    <definedName name="_xlnm.Print_Area" localSheetId="4">'ELA Details HS'!$A$1:$J$47</definedName>
    <definedName name="_xlnm.Print_Area" localSheetId="3">'ELA Details MS'!$A$1:$J$47</definedName>
    <definedName name="_xlnm.Print_Area" localSheetId="8">'Graduation'!$A$1:$L$57</definedName>
    <definedName name="_xlnm.Print_Area" localSheetId="5">'MathDetails ELEM'!$A$1:$J$47</definedName>
    <definedName name="_xlnm.Print_Area" localSheetId="7">'MathDetails HS'!$A$1:$J$47</definedName>
    <definedName name="_xlnm.Print_Area" localSheetId="6">'MathDetails MS'!$A$1:$J$47</definedName>
  </definedNames>
  <calcPr fullCalcOnLoad="1"/>
</workbook>
</file>

<file path=xl/sharedStrings.xml><?xml version="1.0" encoding="utf-8"?>
<sst xmlns="http://schemas.openxmlformats.org/spreadsheetml/2006/main" count="546" uniqueCount="108">
  <si>
    <t>Participation</t>
  </si>
  <si>
    <t>% Met</t>
  </si>
  <si>
    <t>Margin of Error</t>
  </si>
  <si>
    <t xml:space="preserve"> Rate</t>
  </si>
  <si>
    <t xml:space="preserve">District: </t>
  </si>
  <si>
    <t>NA</t>
  </si>
  <si>
    <t>Math AYP</t>
  </si>
  <si>
    <t>Combined</t>
  </si>
  <si>
    <t>Non Participation</t>
  </si>
  <si>
    <t>Overall AYP</t>
  </si>
  <si>
    <t>Summary</t>
  </si>
  <si>
    <t>District: Woodburn</t>
  </si>
  <si>
    <t>All Students</t>
  </si>
  <si>
    <t>Students with Disabilities</t>
  </si>
  <si>
    <t>Limited English Proficient</t>
  </si>
  <si>
    <t xml:space="preserve"> English\ Language Arts AYP</t>
  </si>
  <si>
    <t>MET</t>
  </si>
  <si>
    <t>Academic Status</t>
  </si>
  <si>
    <t>Growth Target</t>
  </si>
  <si>
    <t>Academic Growth</t>
  </si>
  <si>
    <t>Adjusted Status</t>
  </si>
  <si>
    <t># Met</t>
  </si>
  <si>
    <t>% Met Status</t>
  </si>
  <si>
    <t>English \ Language Arts (Reading and Writing)</t>
  </si>
  <si>
    <t>Mathematics                                        (Math and Math Problem-Solving)</t>
  </si>
  <si>
    <t># Tests</t>
  </si>
  <si>
    <t>Economically Disadvantaged</t>
  </si>
  <si>
    <t>American Indian/Alaskan Native</t>
  </si>
  <si>
    <t>Asian/Pacific Islander</t>
  </si>
  <si>
    <t>Black (not of Hispanic origin)</t>
  </si>
  <si>
    <t>Hispanic origin</t>
  </si>
  <si>
    <t>White (not of Hispanic origin)</t>
  </si>
  <si>
    <t>Multi-Racial/Multi-Ethnic</t>
  </si>
  <si>
    <t>Not Met</t>
  </si>
  <si>
    <t>Graduation</t>
  </si>
  <si>
    <t>% Grad</t>
  </si>
  <si>
    <t>#Grad</t>
  </si>
  <si>
    <t># DO</t>
  </si>
  <si>
    <t>Data not available</t>
  </si>
  <si>
    <t>Designation</t>
  </si>
  <si>
    <t>Explanation</t>
  </si>
  <si>
    <t>Met AYP requirement</t>
  </si>
  <si>
    <t>Did not meet AYP requirement</t>
  </si>
  <si>
    <t>PENDING</t>
  </si>
  <si>
    <t>Designation pending additional data from district</t>
  </si>
  <si>
    <t>Not applicable</t>
  </si>
  <si>
    <t>NOTE</t>
  </si>
  <si>
    <t>New or reconfigured school or district lacking required data to determine a designation</t>
  </si>
  <si>
    <t>Change in % Met</t>
  </si>
  <si>
    <t>AYP Designation:</t>
  </si>
  <si>
    <t>Participation Target:</t>
  </si>
  <si>
    <t>ELA Target:</t>
  </si>
  <si>
    <t>Math Target:</t>
  </si>
  <si>
    <t>Graduation Target:</t>
  </si>
  <si>
    <t>#Enroll</t>
  </si>
  <si>
    <t>2003-2004</t>
  </si>
  <si>
    <t>2004-2005</t>
  </si>
  <si>
    <t>AYP History</t>
  </si>
  <si>
    <t>Denominator</t>
  </si>
  <si>
    <t>Evergreen</t>
  </si>
  <si>
    <t>ELEM</t>
  </si>
  <si>
    <t>MS</t>
  </si>
  <si>
    <t>HS</t>
  </si>
  <si>
    <t>District</t>
  </si>
  <si>
    <t>Did the district meet the standard for AYP?</t>
  </si>
  <si>
    <t>Other Indicator</t>
  </si>
  <si>
    <t>Elementary Grades (K-5)</t>
  </si>
  <si>
    <t>Middle Grades (6-8)</t>
  </si>
  <si>
    <t>High School Grades (9-12)</t>
  </si>
  <si>
    <t>AYP Calculator directions</t>
  </si>
  <si>
    <t>Enter the name of the district and school</t>
  </si>
  <si>
    <t xml:space="preserve">In the Participation block, enter the number of tests from students enrolled on the first school day in May that did not participate in the state assessment or otherwise did not have a valid test score. </t>
  </si>
  <si>
    <t>Click on the Graduation tab</t>
  </si>
  <si>
    <t>You are done.  The summary page will show the results of the AYP calculation rules based on the data you entered.</t>
  </si>
  <si>
    <t>For definitions of data elements and other information about AYP see:</t>
  </si>
  <si>
    <t>http://www.ode.state.or.us/search/results/?id=198</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</si>
  <si>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and writing assessments are counted as participating in each test if they took an English Language Proficiency assessment during the school year.</t>
    </r>
  </si>
  <si>
    <t xml:space="preserve">Click on the Summary District tab </t>
  </si>
  <si>
    <t>Click on the ELA Details ELEM tab</t>
  </si>
  <si>
    <t>Repeat the above steps for the ELA Details MS and ELA Details HS tabs</t>
  </si>
  <si>
    <t>Click on the MathDetails ELEM tab</t>
  </si>
  <si>
    <t>Repeat the above steps for the MathDetails MS and MathDetails HS tabs</t>
  </si>
  <si>
    <t>Note:  Two years of assessment data are required.  Districts with less than 42 test scores over the past two years combined at each grade span from students enrolled for a full academic year students enrolled in grades 9 - 12 should use the AYP calculator for elementary or high schools.</t>
  </si>
  <si>
    <t>04-05</t>
  </si>
  <si>
    <t>Use this workbook for districts with grade 12</t>
  </si>
  <si>
    <t>Attendance</t>
  </si>
  <si>
    <t xml:space="preserve"> Enroll</t>
  </si>
  <si>
    <t xml:space="preserve"> % Att</t>
  </si>
  <si>
    <t xml:space="preserve"> Attendance</t>
  </si>
  <si>
    <t>Attendance Target:</t>
  </si>
  <si>
    <t>Middle Grades Attendance</t>
  </si>
  <si>
    <t>Elementary Grades Attendance</t>
  </si>
  <si>
    <t>Enter the enrollment in grades 9 - 12, number of graduates with regular diplomas and number of dropouts for each year</t>
  </si>
  <si>
    <t>Enter the enrollment and attendance data for middle grades 6-8 and elementary grades 1-5</t>
  </si>
  <si>
    <t>Enter the 2004-05 data from the 2004-05 AYP report</t>
  </si>
  <si>
    <r>
      <t xml:space="preserve">In the Academic Status block, enter the number of reading (grades 3 and 5) and writing tests (grade 4).  </t>
    </r>
    <r>
      <rPr>
        <i/>
        <sz val="10"/>
        <rFont val="Arial"/>
        <family val="2"/>
      </rPr>
      <t>Note: Count only the scores of students enrolled for a full academic year on the first school day in May.  Do not include the results for first year ELL students.</t>
    </r>
  </si>
  <si>
    <t xml:space="preserve">In the Participation block, enter the number of valid test scores in Reading/Literature and Writing for 2005-06 from students enrolled on the first school day in May in grades 3, 4, and 5.  </t>
  </si>
  <si>
    <t xml:space="preserve">In the Participation block, enter the number of valid test scores in Mathematics for 2005-06 from students enrolled on the first school day in May in grades 3, 4, and 5.  </t>
  </si>
  <si>
    <r>
      <t xml:space="preserve">In the Academic Status block, enter the number of math tests and the number of tests meeting standard in grades 3 and 5.  </t>
    </r>
    <r>
      <rPr>
        <i/>
        <sz val="10"/>
        <rFont val="Arial"/>
        <family val="2"/>
      </rPr>
      <t>Note: Count only the scores of students enrolled for a full academic year on the first school day in May.  Do not include the results for first year ELL students.</t>
    </r>
  </si>
  <si>
    <t>2005-06 Preliminary AYP Report</t>
  </si>
  <si>
    <t>English\ Language Arts (ELA) ELEMENTARY (Grades K-5) Details</t>
  </si>
  <si>
    <t>2005-2006</t>
  </si>
  <si>
    <t>05-06</t>
  </si>
  <si>
    <t>English\ Language Arts (ELA) MIDDLE SCHOOL (Grades 6-8) Details</t>
  </si>
  <si>
    <t>English\ Language Arts (ELA) HIGH SCHOOL (Grades 9-12) Details</t>
  </si>
  <si>
    <t>Mathematics ELEMENTARY (Grades K-5) Details</t>
  </si>
  <si>
    <t>Mathematics MIDDLE SCHOOL (Grades 6-8) Details</t>
  </si>
  <si>
    <t>Mathematics HIGH SCHOOL (grades 9-12) Details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</si>
</sst>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s>
  <fonts count="21">
    <font>
      <sz val="10"/>
      <name val="Arial"/>
      <family val="0"/>
    </font>
    <font>
      <sz val="10"/>
      <color indexed="9"/>
      <name val="Arial"/>
      <family val="2"/>
    </font>
    <font>
      <u val="single"/>
      <sz val="10"/>
      <color indexed="12"/>
      <name val="Arial"/>
      <family val="0"/>
    </font>
    <font>
      <u val="single"/>
      <sz val="10"/>
      <color indexed="36"/>
      <name val="Arial"/>
      <family val="0"/>
    </font>
    <font>
      <sz val="12"/>
      <name val="Arial"/>
      <family val="2"/>
    </font>
    <font>
      <b/>
      <sz val="12"/>
      <name val="Arial"/>
      <family val="2"/>
    </font>
    <font>
      <b/>
      <sz val="14"/>
      <name val="Arial"/>
      <family val="2"/>
    </font>
    <font>
      <b/>
      <sz val="16"/>
      <name val="Arial"/>
      <family val="2"/>
    </font>
    <font>
      <sz val="16"/>
      <name val="Arial"/>
      <family val="2"/>
    </font>
    <font>
      <i/>
      <sz val="12"/>
      <name val="Arial"/>
      <family val="2"/>
    </font>
    <font>
      <sz val="14"/>
      <name val="Arial"/>
      <family val="2"/>
    </font>
    <font>
      <i/>
      <sz val="14"/>
      <name val="Arial"/>
      <family val="2"/>
    </font>
    <font>
      <sz val="9"/>
      <name val="Arial"/>
      <family val="2"/>
    </font>
    <font>
      <sz val="8"/>
      <name val="Arial"/>
      <family val="2"/>
    </font>
    <font>
      <b/>
      <sz val="10"/>
      <color indexed="8"/>
      <name val="Arial"/>
      <family val="2"/>
    </font>
    <font>
      <sz val="10"/>
      <color indexed="8"/>
      <name val="Arial"/>
      <family val="2"/>
    </font>
    <font>
      <sz val="6"/>
      <name val="Arial"/>
      <family val="2"/>
    </font>
    <font>
      <b/>
      <i/>
      <sz val="10"/>
      <name val="Arial"/>
      <family val="2"/>
    </font>
    <font>
      <i/>
      <sz val="10"/>
      <name val="Arial"/>
      <family val="2"/>
    </font>
    <font>
      <b/>
      <sz val="10"/>
      <name val="Arial"/>
      <family val="2"/>
    </font>
    <font>
      <b/>
      <sz val="11"/>
      <name val="Arial"/>
      <family val="2"/>
    </font>
  </fonts>
  <fills count="6">
    <fill>
      <patternFill/>
    </fill>
    <fill>
      <patternFill patternType="gray125"/>
    </fill>
    <fill>
      <patternFill patternType="solid">
        <fgColor indexed="39"/>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s>
  <borders count="35">
    <border>
      <left/>
      <right/>
      <top/>
      <bottom/>
      <diagonal/>
    </border>
    <border>
      <left style="medium"/>
      <right>
        <color indexed="63"/>
      </right>
      <top style="medium"/>
      <bottom>
        <color indexed="63"/>
      </botto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style="thin"/>
      <top style="medium"/>
      <bottom style="thin"/>
    </border>
    <border>
      <left style="medium"/>
      <right style="medium"/>
      <top style="medium"/>
      <bottom style="medium"/>
    </border>
    <border>
      <left style="medium"/>
      <right>
        <color indexed="63"/>
      </right>
      <top style="medium"/>
      <bottom style="medium"/>
    </border>
    <border>
      <left style="medium"/>
      <right>
        <color indexed="63"/>
      </right>
      <top>
        <color indexed="63"/>
      </top>
      <bottom>
        <color indexed="63"/>
      </bottom>
    </border>
    <border>
      <left style="thin"/>
      <right style="thin"/>
      <top style="thin"/>
      <bottom style="thin"/>
    </border>
    <border>
      <left>
        <color indexed="63"/>
      </left>
      <right style="medium"/>
      <top style="medium"/>
      <bottom style="medium"/>
    </border>
    <border>
      <left>
        <color indexed="63"/>
      </left>
      <right style="medium"/>
      <top style="thin"/>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thin"/>
      <right style="thin"/>
      <top>
        <color indexed="63"/>
      </top>
      <bottom style="thin"/>
    </border>
    <border>
      <left>
        <color indexed="63"/>
      </left>
      <right>
        <color indexed="63"/>
      </right>
      <top style="medium"/>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0" fillId="0" borderId="0" xfId="0" applyAlignment="1">
      <alignment horizontal="center"/>
    </xf>
    <xf numFmtId="0" fontId="7" fillId="0" borderId="0" xfId="0" applyFont="1" applyAlignment="1">
      <alignment horizontal="center" vertical="center"/>
    </xf>
    <xf numFmtId="0" fontId="8" fillId="0" borderId="0" xfId="0" applyFont="1" applyAlignment="1">
      <alignment vertical="center"/>
    </xf>
    <xf numFmtId="0" fontId="7" fillId="0" borderId="0" xfId="0" applyFont="1" applyAlignment="1">
      <alignment horizontal="right" vertical="center"/>
    </xf>
    <xf numFmtId="0" fontId="8" fillId="0" borderId="0" xfId="0" applyFont="1" applyAlignment="1">
      <alignment horizontal="center" vertical="center"/>
    </xf>
    <xf numFmtId="1" fontId="0" fillId="0" borderId="1" xfId="0" applyNumberFormat="1" applyFont="1" applyFill="1" applyBorder="1" applyAlignment="1" applyProtection="1">
      <alignment horizontal="center" vertical="center"/>
      <protection locked="0"/>
    </xf>
    <xf numFmtId="1" fontId="0" fillId="0" borderId="2" xfId="0" applyNumberFormat="1" applyFont="1" applyFill="1" applyBorder="1" applyAlignment="1" applyProtection="1">
      <alignment horizontal="center" vertical="center"/>
      <protection locked="0"/>
    </xf>
    <xf numFmtId="1" fontId="0" fillId="0" borderId="3" xfId="0" applyNumberFormat="1" applyFont="1" applyFill="1" applyBorder="1" applyAlignment="1" applyProtection="1">
      <alignment horizontal="center" vertical="center"/>
      <protection locked="0"/>
    </xf>
    <xf numFmtId="1" fontId="0" fillId="0" borderId="4" xfId="0" applyNumberFormat="1" applyFont="1" applyFill="1" applyBorder="1" applyAlignment="1" applyProtection="1">
      <alignment horizontal="center" vertical="center"/>
      <protection locked="0"/>
    </xf>
    <xf numFmtId="0" fontId="0" fillId="0" borderId="5" xfId="0" applyBorder="1" applyAlignment="1" applyProtection="1">
      <alignment horizontal="right"/>
      <protection locked="0"/>
    </xf>
    <xf numFmtId="0" fontId="0" fillId="0" borderId="5" xfId="0" applyBorder="1" applyAlignment="1" applyProtection="1">
      <alignment/>
      <protection locked="0"/>
    </xf>
    <xf numFmtId="0" fontId="0" fillId="0" borderId="2" xfId="0" applyBorder="1" applyAlignment="1" applyProtection="1">
      <alignment horizontal="right"/>
      <protection locked="0"/>
    </xf>
    <xf numFmtId="0" fontId="0" fillId="0" borderId="2" xfId="0" applyBorder="1" applyAlignment="1" applyProtection="1">
      <alignment/>
      <protection locked="0"/>
    </xf>
    <xf numFmtId="0" fontId="0" fillId="0" borderId="6" xfId="0" applyBorder="1" applyAlignment="1" applyProtection="1">
      <alignment horizontal="right"/>
      <protection locked="0"/>
    </xf>
    <xf numFmtId="0" fontId="0" fillId="0" borderId="6" xfId="0" applyBorder="1" applyAlignment="1" applyProtection="1">
      <alignment/>
      <protection locked="0"/>
    </xf>
    <xf numFmtId="0" fontId="6" fillId="0" borderId="0" xfId="0" applyFont="1" applyAlignment="1" applyProtection="1">
      <alignment horizontal="left" vertical="center"/>
      <protection locked="0"/>
    </xf>
    <xf numFmtId="1" fontId="0" fillId="0" borderId="5" xfId="0" applyNumberFormat="1" applyBorder="1" applyAlignment="1" applyProtection="1">
      <alignment/>
      <protection locked="0"/>
    </xf>
    <xf numFmtId="1" fontId="0" fillId="0" borderId="4" xfId="0" applyNumberFormat="1" applyBorder="1" applyAlignment="1" applyProtection="1">
      <alignment/>
      <protection locked="0"/>
    </xf>
    <xf numFmtId="1" fontId="0" fillId="0" borderId="3" xfId="0" applyNumberFormat="1" applyBorder="1" applyAlignment="1" applyProtection="1">
      <alignment/>
      <protection locked="0"/>
    </xf>
    <xf numFmtId="1" fontId="0" fillId="0" borderId="2" xfId="0" applyNumberFormat="1" applyBorder="1" applyAlignment="1" applyProtection="1">
      <alignment/>
      <protection locked="0"/>
    </xf>
    <xf numFmtId="1" fontId="0" fillId="0" borderId="4" xfId="0" applyNumberFormat="1" applyFill="1"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0" fillId="0" borderId="9" xfId="0" applyBorder="1" applyAlignment="1" applyProtection="1">
      <alignment/>
      <protection locked="0"/>
    </xf>
    <xf numFmtId="0" fontId="0" fillId="0" borderId="0" xfId="0" applyAlignment="1" applyProtection="1">
      <alignment/>
      <protection/>
    </xf>
    <xf numFmtId="0" fontId="1" fillId="2" borderId="2" xfId="0" applyFont="1" applyFill="1" applyBorder="1" applyAlignment="1" applyProtection="1">
      <alignment horizontal="center" vertical="center"/>
      <protection/>
    </xf>
    <xf numFmtId="0" fontId="0" fillId="3" borderId="10" xfId="0" applyFill="1" applyBorder="1" applyAlignment="1" applyProtection="1">
      <alignment/>
      <protection locked="0"/>
    </xf>
    <xf numFmtId="2" fontId="0" fillId="3" borderId="10" xfId="0" applyNumberFormat="1" applyFill="1" applyBorder="1" applyAlignment="1" applyProtection="1">
      <alignment/>
      <protection locked="0"/>
    </xf>
    <xf numFmtId="2" fontId="0" fillId="0" borderId="11" xfId="0" applyNumberFormat="1" applyBorder="1" applyAlignment="1" applyProtection="1">
      <alignment/>
      <protection/>
    </xf>
    <xf numFmtId="0" fontId="5" fillId="0" borderId="0" xfId="0" applyFont="1" applyAlignment="1">
      <alignment horizontal="center"/>
    </xf>
    <xf numFmtId="0" fontId="6" fillId="0" borderId="0" xfId="0" applyFont="1" applyAlignment="1" applyProtection="1">
      <alignment horizontal="right" vertical="center"/>
      <protection/>
    </xf>
    <xf numFmtId="0" fontId="6" fillId="0" borderId="0" xfId="0" applyFont="1" applyAlignment="1" applyProtection="1">
      <alignment horizontal="left" vertical="center"/>
      <protection/>
    </xf>
    <xf numFmtId="0" fontId="4" fillId="0" borderId="0" xfId="0" applyFont="1" applyAlignment="1" applyProtection="1">
      <alignment horizontal="center" vertical="center"/>
      <protection/>
    </xf>
    <xf numFmtId="0" fontId="8" fillId="0" borderId="0" xfId="0" applyFont="1" applyAlignment="1" applyProtection="1">
      <alignmen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left" vertical="center"/>
      <protection/>
    </xf>
    <xf numFmtId="0" fontId="8" fillId="0" borderId="0" xfId="0" applyFont="1" applyAlignment="1" applyProtection="1">
      <alignment horizontal="center" vertical="center"/>
      <protection/>
    </xf>
    <xf numFmtId="0" fontId="5" fillId="0" borderId="0" xfId="0" applyFont="1" applyAlignment="1" applyProtection="1">
      <alignment horizontal="center"/>
      <protection/>
    </xf>
    <xf numFmtId="0" fontId="0" fillId="0" borderId="10" xfId="0" applyBorder="1" applyAlignment="1" applyProtection="1">
      <alignment horizontal="center" wrapText="1"/>
      <protection/>
    </xf>
    <xf numFmtId="0" fontId="0" fillId="0" borderId="12" xfId="0" applyFont="1" applyBorder="1" applyAlignment="1" applyProtection="1">
      <alignment horizontal="center"/>
      <protection/>
    </xf>
    <xf numFmtId="0" fontId="0" fillId="0" borderId="13" xfId="0" applyFont="1" applyBorder="1" applyAlignment="1" applyProtection="1">
      <alignment horizontal="center" wrapText="1"/>
      <protection/>
    </xf>
    <xf numFmtId="0" fontId="0" fillId="0" borderId="14" xfId="0" applyFont="1" applyFill="1" applyBorder="1" applyAlignment="1" applyProtection="1">
      <alignment horizontal="center"/>
      <protection/>
    </xf>
    <xf numFmtId="0" fontId="4" fillId="0" borderId="0" xfId="0" applyFont="1" applyAlignment="1" applyProtection="1">
      <alignment/>
      <protection/>
    </xf>
    <xf numFmtId="0" fontId="0" fillId="0" borderId="7" xfId="0" applyFont="1" applyBorder="1" applyAlignment="1" applyProtection="1">
      <alignment/>
      <protection/>
    </xf>
    <xf numFmtId="0" fontId="1" fillId="0" borderId="10" xfId="0" applyFont="1" applyBorder="1" applyAlignment="1" applyProtection="1">
      <alignment horizontal="center" wrapText="1"/>
      <protection/>
    </xf>
    <xf numFmtId="0" fontId="1" fillId="2" borderId="4" xfId="0" applyFont="1" applyFill="1" applyBorder="1" applyAlignment="1" applyProtection="1">
      <alignment horizontal="center" vertical="center"/>
      <protection/>
    </xf>
    <xf numFmtId="0" fontId="0" fillId="0" borderId="8" xfId="0" applyFont="1" applyBorder="1" applyAlignment="1" applyProtection="1">
      <alignment/>
      <protection/>
    </xf>
    <xf numFmtId="0" fontId="0" fillId="0" borderId="15" xfId="0" applyBorder="1" applyAlignment="1" applyProtection="1">
      <alignment horizontal="center"/>
      <protection/>
    </xf>
    <xf numFmtId="0" fontId="0" fillId="0" borderId="0" xfId="0" applyFont="1" applyFill="1" applyBorder="1" applyAlignment="1" applyProtection="1">
      <alignment horizontal="center"/>
      <protection/>
    </xf>
    <xf numFmtId="0" fontId="16" fillId="0" borderId="15" xfId="0" applyFont="1" applyBorder="1" applyAlignment="1" applyProtection="1">
      <alignment horizontal="center"/>
      <protection/>
    </xf>
    <xf numFmtId="0" fontId="0" fillId="0" borderId="0" xfId="0" applyAlignment="1" applyProtection="1">
      <alignment horizontal="center"/>
      <protection/>
    </xf>
    <xf numFmtId="0" fontId="0" fillId="0" borderId="12" xfId="0" applyBorder="1" applyAlignment="1" applyProtection="1">
      <alignment horizontal="center"/>
      <protection/>
    </xf>
    <xf numFmtId="0" fontId="0" fillId="0" borderId="16" xfId="0" applyBorder="1" applyAlignment="1" applyProtection="1">
      <alignment horizontal="center" wrapText="1"/>
      <protection/>
    </xf>
    <xf numFmtId="0" fontId="0" fillId="0" borderId="13" xfId="0" applyBorder="1" applyAlignment="1" applyProtection="1">
      <alignment horizontal="center" wrapText="1"/>
      <protection/>
    </xf>
    <xf numFmtId="0" fontId="0" fillId="0" borderId="9" xfId="0" applyFont="1" applyBorder="1" applyAlignment="1" applyProtection="1">
      <alignment/>
      <protection/>
    </xf>
    <xf numFmtId="0" fontId="17" fillId="0" borderId="0" xfId="0" applyFont="1" applyAlignment="1">
      <alignment/>
    </xf>
    <xf numFmtId="0" fontId="0" fillId="0" borderId="0" xfId="0" applyAlignment="1">
      <alignment wrapText="1"/>
    </xf>
    <xf numFmtId="0" fontId="18" fillId="0" borderId="0" xfId="0" applyFont="1" applyAlignment="1">
      <alignment wrapText="1"/>
    </xf>
    <xf numFmtId="0" fontId="17" fillId="0" borderId="0" xfId="0" applyFont="1" applyAlignment="1">
      <alignment wrapText="1"/>
    </xf>
    <xf numFmtId="0" fontId="2" fillId="0" borderId="0" xfId="20" applyAlignment="1">
      <alignment/>
    </xf>
    <xf numFmtId="1" fontId="0" fillId="0" borderId="17" xfId="0" applyNumberFormat="1" applyBorder="1" applyAlignment="1" applyProtection="1">
      <alignment/>
      <protection locked="0"/>
    </xf>
    <xf numFmtId="1" fontId="0" fillId="0" borderId="10" xfId="0" applyNumberFormat="1" applyBorder="1" applyAlignment="1" applyProtection="1">
      <alignment/>
      <protection locked="0"/>
    </xf>
    <xf numFmtId="165" fontId="5" fillId="0" borderId="0" xfId="0" applyNumberFormat="1" applyFont="1" applyAlignment="1" applyProtection="1">
      <alignment/>
      <protection/>
    </xf>
    <xf numFmtId="0" fontId="0" fillId="3" borderId="5" xfId="0" applyFill="1" applyBorder="1" applyAlignment="1" applyProtection="1">
      <alignment/>
      <protection locked="0"/>
    </xf>
    <xf numFmtId="2" fontId="0" fillId="3" borderId="5" xfId="0" applyNumberFormat="1" applyFill="1" applyBorder="1" applyAlignment="1" applyProtection="1">
      <alignment/>
      <protection locked="0"/>
    </xf>
    <xf numFmtId="0" fontId="0" fillId="0" borderId="0" xfId="0" applyFont="1" applyBorder="1" applyAlignment="1" applyProtection="1">
      <alignment/>
      <protection/>
    </xf>
    <xf numFmtId="2" fontId="0" fillId="0" borderId="0" xfId="0" applyNumberFormat="1" applyBorder="1" applyAlignment="1" applyProtection="1">
      <alignment/>
      <protection/>
    </xf>
    <xf numFmtId="0" fontId="1" fillId="0" borderId="0" xfId="0" applyFont="1" applyFill="1" applyBorder="1" applyAlignment="1" applyProtection="1">
      <alignment horizontal="center" vertical="center"/>
      <protection/>
    </xf>
    <xf numFmtId="0" fontId="0" fillId="0" borderId="18" xfId="0" applyBorder="1" applyAlignment="1" applyProtection="1">
      <alignment horizontal="center"/>
      <protection/>
    </xf>
    <xf numFmtId="0" fontId="7" fillId="0" borderId="0" xfId="0" applyFont="1" applyAlignment="1" applyProtection="1">
      <alignment horizontal="center" vertical="center"/>
      <protection/>
    </xf>
    <xf numFmtId="0" fontId="9" fillId="0" borderId="0" xfId="0" applyFont="1" applyAlignment="1" applyProtection="1">
      <alignment horizontal="center" vertical="center"/>
      <protection/>
    </xf>
    <xf numFmtId="0" fontId="6" fillId="0" borderId="0" xfId="0" applyFont="1" applyAlignment="1" applyProtection="1" quotePrefix="1">
      <alignment horizontal="left" vertical="center"/>
      <protection/>
    </xf>
    <xf numFmtId="0" fontId="4" fillId="0" borderId="0" xfId="0" applyFont="1" applyAlignment="1" applyProtection="1">
      <alignment horizontal="center"/>
      <protection/>
    </xf>
    <xf numFmtId="0" fontId="0" fillId="0" borderId="0" xfId="0" applyFont="1" applyAlignment="1" applyProtection="1">
      <alignment horizontal="center"/>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0" fontId="5" fillId="0" borderId="19" xfId="0" applyFont="1" applyBorder="1" applyAlignment="1" applyProtection="1">
      <alignment horizontal="right"/>
      <protection/>
    </xf>
    <xf numFmtId="1" fontId="5" fillId="0" borderId="19" xfId="0" applyNumberFormat="1" applyFont="1" applyBorder="1" applyAlignment="1" applyProtection="1">
      <alignment horizontal="center"/>
      <protection/>
    </xf>
    <xf numFmtId="0" fontId="0" fillId="0" borderId="20" xfId="0" applyBorder="1" applyAlignment="1" applyProtection="1">
      <alignment horizontal="left"/>
      <protection/>
    </xf>
    <xf numFmtId="0" fontId="13" fillId="0" borderId="10" xfId="0" applyFont="1" applyBorder="1" applyAlignment="1" applyProtection="1">
      <alignment horizontal="center" vertical="center"/>
      <protection/>
    </xf>
    <xf numFmtId="0" fontId="13" fillId="0" borderId="21" xfId="0" applyFont="1" applyBorder="1" applyAlignment="1" applyProtection="1">
      <alignment horizontal="center"/>
      <protection/>
    </xf>
    <xf numFmtId="0" fontId="0" fillId="0" borderId="12" xfId="0" applyBorder="1" applyAlignment="1" applyProtection="1" quotePrefix="1">
      <alignment horizontal="center"/>
      <protection/>
    </xf>
    <xf numFmtId="16" fontId="0" fillId="0" borderId="22" xfId="0" applyNumberFormat="1" applyBorder="1" applyAlignment="1" applyProtection="1" quotePrefix="1">
      <alignment horizontal="center"/>
      <protection/>
    </xf>
    <xf numFmtId="0" fontId="13" fillId="0" borderId="15" xfId="0" applyFont="1" applyBorder="1" applyAlignment="1" applyProtection="1">
      <alignment horizontal="center"/>
      <protection/>
    </xf>
    <xf numFmtId="0" fontId="13" fillId="0" borderId="23" xfId="0" applyFont="1" applyBorder="1" applyAlignment="1" applyProtection="1">
      <alignment horizontal="center"/>
      <protection/>
    </xf>
    <xf numFmtId="0" fontId="0" fillId="0" borderId="15" xfId="0" applyFont="1" applyBorder="1" applyAlignment="1" applyProtection="1">
      <alignment/>
      <protection/>
    </xf>
    <xf numFmtId="165" fontId="0" fillId="0" borderId="24" xfId="0" applyNumberFormat="1" applyFill="1" applyBorder="1" applyAlignment="1" applyProtection="1">
      <alignment horizontal="right"/>
      <protection/>
    </xf>
    <xf numFmtId="0" fontId="1" fillId="0" borderId="0" xfId="0" applyFont="1" applyBorder="1" applyAlignment="1" applyProtection="1">
      <alignment horizontal="center" vertical="center"/>
      <protection/>
    </xf>
    <xf numFmtId="0" fontId="0" fillId="0" borderId="19" xfId="0" applyBorder="1" applyAlignment="1" applyProtection="1">
      <alignment horizontal="center"/>
      <protection/>
    </xf>
    <xf numFmtId="0" fontId="0" fillId="0" borderId="0" xfId="0" applyBorder="1" applyAlignment="1" applyProtection="1">
      <alignment/>
      <protection/>
    </xf>
    <xf numFmtId="0" fontId="5" fillId="0" borderId="19" xfId="0" applyFont="1" applyBorder="1" applyAlignment="1" applyProtection="1">
      <alignment horizontal="center"/>
      <protection/>
    </xf>
    <xf numFmtId="2" fontId="0" fillId="0" borderId="5" xfId="0" applyNumberFormat="1" applyBorder="1" applyAlignment="1" applyProtection="1">
      <alignment horizontal="right"/>
      <protection/>
    </xf>
    <xf numFmtId="0" fontId="1" fillId="0" borderId="25" xfId="0" applyFont="1" applyBorder="1" applyAlignment="1" applyProtection="1">
      <alignment horizontal="center" vertical="center"/>
      <protection/>
    </xf>
    <xf numFmtId="0" fontId="0" fillId="0" borderId="14" xfId="0" applyBorder="1" applyAlignment="1" applyProtection="1">
      <alignment wrapText="1"/>
      <protection/>
    </xf>
    <xf numFmtId="0" fontId="0" fillId="0" borderId="0" xfId="0" applyBorder="1" applyAlignment="1" applyProtection="1">
      <alignment horizontal="center"/>
      <protection/>
    </xf>
    <xf numFmtId="0" fontId="1" fillId="4" borderId="2" xfId="0" applyFont="1" applyFill="1" applyBorder="1" applyAlignment="1" applyProtection="1">
      <alignment horizontal="center" vertical="center"/>
      <protection/>
    </xf>
    <xf numFmtId="2" fontId="0" fillId="0" borderId="2" xfId="0" applyNumberFormat="1" applyBorder="1" applyAlignment="1" applyProtection="1">
      <alignment horizontal="right"/>
      <protection/>
    </xf>
    <xf numFmtId="0" fontId="0" fillId="0" borderId="14" xfId="0" applyBorder="1" applyAlignment="1" applyProtection="1">
      <alignment/>
      <protection/>
    </xf>
    <xf numFmtId="0" fontId="0" fillId="0" borderId="5" xfId="0" applyFill="1" applyBorder="1" applyAlignment="1" applyProtection="1">
      <alignment horizontal="right"/>
      <protection locked="0"/>
    </xf>
    <xf numFmtId="0" fontId="0" fillId="0" borderId="0" xfId="0" applyAlignment="1" applyProtection="1">
      <alignment/>
      <protection locked="0"/>
    </xf>
    <xf numFmtId="0" fontId="1" fillId="5" borderId="13" xfId="0" applyFont="1" applyFill="1" applyBorder="1" applyAlignment="1" applyProtection="1">
      <alignment horizontal="center" vertical="center"/>
      <protection/>
    </xf>
    <xf numFmtId="0" fontId="14" fillId="0" borderId="15" xfId="0" applyFont="1" applyBorder="1" applyAlignment="1" applyProtection="1">
      <alignment horizontal="center" vertical="top" wrapText="1"/>
      <protection/>
    </xf>
    <xf numFmtId="0" fontId="1" fillId="5" borderId="1" xfId="0" applyFont="1" applyFill="1" applyBorder="1" applyAlignment="1" applyProtection="1">
      <alignment horizontal="center" vertical="center"/>
      <protection/>
    </xf>
    <xf numFmtId="0" fontId="1" fillId="5" borderId="22" xfId="0" applyFont="1" applyFill="1" applyBorder="1" applyAlignment="1" applyProtection="1">
      <alignment horizontal="center" vertical="center"/>
      <protection/>
    </xf>
    <xf numFmtId="0" fontId="15" fillId="0" borderId="26" xfId="0" applyFont="1" applyBorder="1" applyAlignment="1" applyProtection="1">
      <alignment horizontal="center" vertical="top" wrapText="1"/>
      <protection/>
    </xf>
    <xf numFmtId="0" fontId="5" fillId="0" borderId="19" xfId="0" applyFont="1" applyBorder="1" applyAlignment="1" applyProtection="1">
      <alignment/>
      <protection/>
    </xf>
    <xf numFmtId="0" fontId="5" fillId="0" borderId="20" xfId="0" applyFont="1" applyBorder="1" applyAlignment="1" applyProtection="1">
      <alignment horizontal="left"/>
      <protection/>
    </xf>
    <xf numFmtId="16" fontId="0" fillId="0" borderId="13" xfId="0" applyNumberFormat="1" applyFont="1" applyBorder="1" applyAlignment="1" applyProtection="1" quotePrefix="1">
      <alignment horizontal="center"/>
      <protection/>
    </xf>
    <xf numFmtId="0" fontId="0" fillId="0" borderId="16" xfId="0" applyBorder="1" applyAlignment="1" applyProtection="1">
      <alignment horizontal="center"/>
      <protection/>
    </xf>
    <xf numFmtId="0" fontId="5" fillId="0" borderId="19" xfId="0" applyFont="1" applyBorder="1" applyAlignment="1" applyProtection="1">
      <alignment horizontal="center"/>
      <protection/>
    </xf>
    <xf numFmtId="0" fontId="0" fillId="0" borderId="3" xfId="0" applyBorder="1" applyAlignment="1" applyProtection="1">
      <alignment horizontal="center" wrapText="1"/>
      <protection/>
    </xf>
    <xf numFmtId="0" fontId="13" fillId="0" borderId="5" xfId="0" applyFont="1" applyBorder="1" applyAlignment="1" applyProtection="1">
      <alignment horizontal="center" wrapText="1"/>
      <protection/>
    </xf>
    <xf numFmtId="0" fontId="13" fillId="0" borderId="2" xfId="0" applyFont="1" applyBorder="1" applyAlignment="1" applyProtection="1">
      <alignment horizontal="center" wrapText="1"/>
      <protection/>
    </xf>
    <xf numFmtId="0" fontId="0" fillId="0" borderId="19" xfId="0" applyBorder="1" applyAlignment="1" applyProtection="1">
      <alignment horizontal="center"/>
      <protection/>
    </xf>
    <xf numFmtId="0" fontId="7" fillId="0" borderId="0" xfId="0" applyFont="1" applyAlignment="1" applyProtection="1">
      <alignment horizontal="right" vertical="center"/>
      <protection/>
    </xf>
    <xf numFmtId="0" fontId="0" fillId="0" borderId="0" xfId="0" applyAlignment="1" applyProtection="1">
      <alignment vertical="center"/>
      <protection/>
    </xf>
    <xf numFmtId="0" fontId="5" fillId="0" borderId="19" xfId="0" applyFont="1" applyBorder="1" applyAlignment="1" applyProtection="1">
      <alignment horizontal="left"/>
      <protection/>
    </xf>
    <xf numFmtId="0" fontId="0" fillId="0" borderId="19" xfId="0" applyBorder="1" applyAlignment="1" applyProtection="1">
      <alignment/>
      <protection/>
    </xf>
    <xf numFmtId="2" fontId="0" fillId="0" borderId="10" xfId="0" applyNumberFormat="1" applyBorder="1" applyAlignment="1" applyProtection="1">
      <alignment/>
      <protection/>
    </xf>
    <xf numFmtId="2" fontId="0" fillId="0" borderId="5" xfId="0" applyNumberFormat="1" applyBorder="1" applyAlignment="1" applyProtection="1">
      <alignment/>
      <protection/>
    </xf>
    <xf numFmtId="2" fontId="0" fillId="0" borderId="3" xfId="0" applyNumberFormat="1" applyBorder="1" applyAlignment="1" applyProtection="1">
      <alignment/>
      <protection/>
    </xf>
    <xf numFmtId="0" fontId="0" fillId="0" borderId="0" xfId="0" applyBorder="1" applyAlignment="1" applyProtection="1">
      <alignment vertical="center"/>
      <protection/>
    </xf>
    <xf numFmtId="0" fontId="0" fillId="3" borderId="0" xfId="0" applyFill="1" applyBorder="1" applyAlignment="1" applyProtection="1">
      <alignment/>
      <protection/>
    </xf>
    <xf numFmtId="0" fontId="13" fillId="0" borderId="13" xfId="0" applyFont="1" applyBorder="1" applyAlignment="1" applyProtection="1">
      <alignment horizontal="center"/>
      <protection/>
    </xf>
    <xf numFmtId="0" fontId="13" fillId="0" borderId="16" xfId="0" applyFont="1" applyBorder="1" applyAlignment="1" applyProtection="1">
      <alignment horizontal="center"/>
      <protection/>
    </xf>
    <xf numFmtId="0" fontId="5" fillId="0" borderId="19" xfId="0" applyFont="1" applyBorder="1" applyAlignment="1" applyProtection="1">
      <alignment horizontal="right"/>
      <protection/>
    </xf>
    <xf numFmtId="0" fontId="0" fillId="0" borderId="20" xfId="0" applyBorder="1" applyAlignment="1" applyProtection="1">
      <alignment horizontal="left" wrapText="1"/>
      <protection/>
    </xf>
    <xf numFmtId="2" fontId="0" fillId="3" borderId="0" xfId="0" applyNumberFormat="1" applyFill="1" applyBorder="1" applyAlignment="1" applyProtection="1">
      <alignment/>
      <protection/>
    </xf>
    <xf numFmtId="0" fontId="0" fillId="0" borderId="11" xfId="0" applyBorder="1" applyAlignment="1" applyProtection="1">
      <alignment/>
      <protection/>
    </xf>
    <xf numFmtId="0" fontId="1" fillId="3" borderId="15" xfId="0" applyFont="1" applyFill="1" applyBorder="1" applyAlignment="1" applyProtection="1">
      <alignment horizontal="center" vertical="center"/>
      <protection/>
    </xf>
    <xf numFmtId="0" fontId="1" fillId="3" borderId="2" xfId="0" applyFont="1" applyFill="1" applyBorder="1" applyAlignment="1" applyProtection="1">
      <alignment horizontal="center" vertical="center"/>
      <protection/>
    </xf>
    <xf numFmtId="0" fontId="5" fillId="0" borderId="0" xfId="0" applyFont="1" applyAlignment="1" applyProtection="1">
      <alignment horizontal="left" wrapText="1"/>
      <protection/>
    </xf>
    <xf numFmtId="0" fontId="5" fillId="0" borderId="20"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0" xfId="0" applyAlignment="1" applyProtection="1">
      <alignment horizontal="center" vertical="center"/>
      <protection/>
    </xf>
    <xf numFmtId="0" fontId="5" fillId="0" borderId="0" xfId="0" applyFont="1" applyAlignment="1" applyProtection="1">
      <alignment/>
      <protection/>
    </xf>
    <xf numFmtId="0" fontId="11" fillId="0" borderId="0" xfId="0" applyFont="1" applyAlignment="1" applyProtection="1">
      <alignment horizontal="center" vertical="center"/>
      <protection/>
    </xf>
    <xf numFmtId="0" fontId="5" fillId="0" borderId="0" xfId="0" applyFont="1" applyAlignment="1" applyProtection="1">
      <alignment horizontal="center"/>
      <protection/>
    </xf>
    <xf numFmtId="0" fontId="6" fillId="0" borderId="0" xfId="0" applyFont="1" applyAlignment="1" applyProtection="1">
      <alignment horizontal="right" vertical="center"/>
      <protection/>
    </xf>
    <xf numFmtId="0" fontId="0" fillId="0" borderId="0" xfId="0" applyAlignment="1" applyProtection="1">
      <alignment horizontal="right" vertical="center"/>
      <protection/>
    </xf>
    <xf numFmtId="0" fontId="0" fillId="0" borderId="20" xfId="0" applyBorder="1" applyAlignment="1" applyProtection="1">
      <alignment horizontal="right" vertical="center"/>
      <protection/>
    </xf>
    <xf numFmtId="0" fontId="12" fillId="0" borderId="10" xfId="0" applyFont="1" applyBorder="1" applyAlignment="1" applyProtection="1">
      <alignment horizontal="center" wrapText="1"/>
      <protection/>
    </xf>
    <xf numFmtId="0" fontId="12" fillId="0" borderId="18" xfId="0" applyFont="1" applyBorder="1" applyAlignment="1" applyProtection="1">
      <alignment horizontal="center" wrapText="1"/>
      <protection/>
    </xf>
    <xf numFmtId="0" fontId="0" fillId="0" borderId="10" xfId="0" applyBorder="1" applyAlignment="1" applyProtection="1">
      <alignment horizontal="center" wrapText="1"/>
      <protection/>
    </xf>
    <xf numFmtId="0" fontId="0" fillId="0" borderId="18" xfId="0" applyBorder="1" applyAlignment="1" applyProtection="1">
      <alignment horizontal="center" wrapText="1"/>
      <protection/>
    </xf>
    <xf numFmtId="0" fontId="0" fillId="0" borderId="13" xfId="0" applyFont="1" applyBorder="1" applyAlignment="1" applyProtection="1">
      <alignment horizontal="center"/>
      <protection/>
    </xf>
    <xf numFmtId="0" fontId="0" fillId="0" borderId="27" xfId="0" applyFont="1" applyBorder="1" applyAlignment="1" applyProtection="1">
      <alignment horizontal="center"/>
      <protection/>
    </xf>
    <xf numFmtId="0" fontId="9" fillId="0" borderId="0" xfId="0" applyFont="1" applyAlignment="1" applyProtection="1">
      <alignment horizontal="center" vertical="center"/>
      <protection/>
    </xf>
    <xf numFmtId="0" fontId="13" fillId="0" borderId="10" xfId="0" applyFont="1" applyBorder="1" applyAlignment="1" applyProtection="1">
      <alignment horizontal="center" vertical="center"/>
      <protection/>
    </xf>
    <xf numFmtId="0" fontId="13" fillId="0" borderId="18" xfId="0" applyFont="1" applyBorder="1" applyAlignment="1" applyProtection="1">
      <alignment horizontal="center"/>
      <protection/>
    </xf>
    <xf numFmtId="0" fontId="5" fillId="0" borderId="0" xfId="0" applyFont="1" applyAlignment="1" applyProtection="1">
      <alignment horizontal="left"/>
      <protection/>
    </xf>
    <xf numFmtId="0" fontId="0" fillId="0" borderId="20" xfId="0" applyBorder="1" applyAlignment="1" applyProtection="1">
      <alignment horizontal="left"/>
      <protection/>
    </xf>
    <xf numFmtId="0" fontId="1" fillId="3" borderId="15" xfId="0" applyFont="1" applyFill="1" applyBorder="1" applyAlignment="1" applyProtection="1">
      <alignment horizontal="center" vertical="center"/>
      <protection/>
    </xf>
    <xf numFmtId="0" fontId="1" fillId="3" borderId="28" xfId="0" applyFont="1" applyFill="1" applyBorder="1" applyAlignment="1" applyProtection="1">
      <alignment horizontal="center" vertical="center"/>
      <protection/>
    </xf>
    <xf numFmtId="0" fontId="0" fillId="0" borderId="29" xfId="0" applyFont="1" applyBorder="1" applyAlignment="1" applyProtection="1">
      <alignment horizontal="center"/>
      <protection/>
    </xf>
    <xf numFmtId="0" fontId="0" fillId="0" borderId="30" xfId="0" applyFont="1" applyBorder="1" applyAlignment="1" applyProtection="1">
      <alignment horizontal="center"/>
      <protection/>
    </xf>
    <xf numFmtId="0" fontId="1" fillId="2" borderId="15" xfId="0" applyFont="1" applyFill="1" applyBorder="1" applyAlignment="1" applyProtection="1">
      <alignment horizontal="center" vertical="center"/>
      <protection/>
    </xf>
    <xf numFmtId="0" fontId="1" fillId="2" borderId="28" xfId="0" applyFont="1" applyFill="1" applyBorder="1" applyAlignment="1" applyProtection="1">
      <alignment horizontal="center" vertical="center"/>
      <protection/>
    </xf>
    <xf numFmtId="0" fontId="0" fillId="0" borderId="29" xfId="0" applyBorder="1" applyAlignment="1" applyProtection="1">
      <alignment horizontal="center" wrapText="1"/>
      <protection/>
    </xf>
    <xf numFmtId="0" fontId="1" fillId="3" borderId="31" xfId="0" applyFont="1" applyFill="1" applyBorder="1" applyAlignment="1" applyProtection="1">
      <alignment horizontal="center" vertical="center"/>
      <protection/>
    </xf>
    <xf numFmtId="0" fontId="1" fillId="3" borderId="32" xfId="0" applyFont="1" applyFill="1" applyBorder="1" applyAlignment="1" applyProtection="1">
      <alignment horizontal="center" vertical="center"/>
      <protection/>
    </xf>
    <xf numFmtId="0" fontId="1" fillId="3" borderId="33" xfId="0" applyFont="1" applyFill="1" applyBorder="1" applyAlignment="1" applyProtection="1">
      <alignment horizontal="center" vertical="center"/>
      <protection/>
    </xf>
    <xf numFmtId="0" fontId="6"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10" xfId="0" applyBorder="1" applyAlignment="1" applyProtection="1">
      <alignment horizontal="center" vertical="center"/>
      <protection/>
    </xf>
    <xf numFmtId="0" fontId="0" fillId="0" borderId="18" xfId="0" applyBorder="1" applyAlignment="1" applyProtection="1">
      <alignment horizontal="center"/>
      <protection/>
    </xf>
    <xf numFmtId="0" fontId="0" fillId="0" borderId="13" xfId="0" applyBorder="1" applyAlignment="1" applyProtection="1">
      <alignment horizontal="center" vertical="center"/>
      <protection/>
    </xf>
    <xf numFmtId="0" fontId="0" fillId="0" borderId="27" xfId="0" applyBorder="1" applyAlignment="1" applyProtection="1">
      <alignment horizontal="center" vertical="center"/>
      <protection/>
    </xf>
    <xf numFmtId="0" fontId="0" fillId="0" borderId="16" xfId="0" applyBorder="1" applyAlignment="1" applyProtection="1">
      <alignment horizontal="center" vertical="center"/>
      <protection/>
    </xf>
    <xf numFmtId="0" fontId="5" fillId="0" borderId="20" xfId="0" applyFont="1" applyBorder="1" applyAlignment="1" applyProtection="1">
      <alignment horizontal="center"/>
      <protection/>
    </xf>
    <xf numFmtId="0" fontId="0" fillId="0" borderId="31" xfId="0" applyBorder="1" applyAlignment="1" applyProtection="1">
      <alignment horizontal="center"/>
      <protection/>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15" fillId="0" borderId="34" xfId="0" applyFont="1" applyBorder="1" applyAlignment="1" applyProtection="1">
      <alignment horizontal="left" vertical="top" wrapText="1"/>
      <protection/>
    </xf>
    <xf numFmtId="0" fontId="15" fillId="0" borderId="0" xfId="0" applyFont="1" applyBorder="1" applyAlignment="1" applyProtection="1">
      <alignment horizontal="left" vertical="top" wrapText="1"/>
      <protection/>
    </xf>
    <xf numFmtId="0" fontId="14" fillId="0" borderId="34"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5" fillId="0" borderId="19" xfId="0" applyFont="1" applyBorder="1" applyAlignment="1" applyProtection="1">
      <alignment/>
      <protection/>
    </xf>
    <xf numFmtId="0" fontId="20" fillId="0" borderId="0" xfId="0" applyFont="1" applyAlignment="1" applyProtection="1">
      <alignment horizontal="center"/>
      <protection/>
    </xf>
    <xf numFmtId="0" fontId="20" fillId="0" borderId="20" xfId="0" applyFont="1" applyBorder="1" applyAlignment="1" applyProtection="1">
      <alignment horizontal="center"/>
      <protection/>
    </xf>
    <xf numFmtId="0" fontId="19" fillId="0" borderId="0" xfId="0" applyFont="1" applyAlignment="1" applyProtection="1">
      <alignment horizontal="center"/>
      <protection/>
    </xf>
    <xf numFmtId="0" fontId="19" fillId="0" borderId="20" xfId="0" applyFont="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FF00"/>
        </patternFill>
      </fill>
      <border/>
    </dxf>
    <dxf>
      <fill>
        <patternFill>
          <bgColor rgb="FFFF00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results/?id=198"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tabSelected="1" workbookViewId="0" topLeftCell="A1">
      <selection activeCell="A2" sqref="A2"/>
    </sheetView>
  </sheetViews>
  <sheetFormatPr defaultColWidth="9.140625" defaultRowHeight="12.75"/>
  <cols>
    <col min="1" max="1" width="5.8515625" style="0" customWidth="1"/>
    <col min="2" max="2" width="64.28125" style="0" customWidth="1"/>
  </cols>
  <sheetData>
    <row r="1" ht="15.75">
      <c r="B1" s="30" t="s">
        <v>69</v>
      </c>
    </row>
    <row r="2" ht="12.75">
      <c r="B2" s="56" t="s">
        <v>84</v>
      </c>
    </row>
    <row r="4" spans="1:2" ht="12.75">
      <c r="A4">
        <v>1</v>
      </c>
      <c r="B4" t="s">
        <v>77</v>
      </c>
    </row>
    <row r="5" spans="1:2" ht="12.75">
      <c r="A5">
        <v>2</v>
      </c>
      <c r="B5" t="s">
        <v>70</v>
      </c>
    </row>
    <row r="6" spans="1:2" ht="12.75">
      <c r="A6">
        <v>3</v>
      </c>
      <c r="B6" t="s">
        <v>78</v>
      </c>
    </row>
    <row r="7" spans="1:2" ht="12.75">
      <c r="A7">
        <v>4</v>
      </c>
      <c r="B7" t="s">
        <v>94</v>
      </c>
    </row>
    <row r="8" spans="1:2" ht="38.25">
      <c r="A8">
        <v>5</v>
      </c>
      <c r="B8" s="57" t="s">
        <v>96</v>
      </c>
    </row>
    <row r="9" spans="1:2" ht="76.5">
      <c r="A9">
        <v>6</v>
      </c>
      <c r="B9" s="57" t="s">
        <v>76</v>
      </c>
    </row>
    <row r="10" spans="1:2" ht="51">
      <c r="A10">
        <v>7</v>
      </c>
      <c r="B10" s="57" t="s">
        <v>95</v>
      </c>
    </row>
    <row r="11" ht="12.75">
      <c r="B11" s="57" t="s">
        <v>79</v>
      </c>
    </row>
    <row r="12" spans="1:2" ht="12.75">
      <c r="A12">
        <v>8</v>
      </c>
      <c r="B12" t="s">
        <v>80</v>
      </c>
    </row>
    <row r="13" spans="1:2" ht="12.75">
      <c r="A13">
        <v>9</v>
      </c>
      <c r="B13" t="s">
        <v>94</v>
      </c>
    </row>
    <row r="14" spans="1:2" ht="38.25">
      <c r="A14">
        <v>10</v>
      </c>
      <c r="B14" s="57" t="s">
        <v>97</v>
      </c>
    </row>
    <row r="15" spans="1:2" ht="38.25">
      <c r="A15">
        <v>11</v>
      </c>
      <c r="B15" s="57" t="s">
        <v>71</v>
      </c>
    </row>
    <row r="16" spans="1:2" ht="57" customHeight="1">
      <c r="A16">
        <v>12</v>
      </c>
      <c r="B16" s="57" t="s">
        <v>98</v>
      </c>
    </row>
    <row r="17" ht="15.75" customHeight="1">
      <c r="B17" s="57" t="s">
        <v>81</v>
      </c>
    </row>
    <row r="18" spans="1:2" ht="12.75">
      <c r="A18">
        <v>13</v>
      </c>
      <c r="B18" s="57" t="s">
        <v>72</v>
      </c>
    </row>
    <row r="19" spans="1:2" ht="25.5">
      <c r="A19">
        <v>14</v>
      </c>
      <c r="B19" s="57" t="s">
        <v>92</v>
      </c>
    </row>
    <row r="20" spans="1:2" ht="25.5">
      <c r="A20">
        <v>15</v>
      </c>
      <c r="B20" s="57" t="s">
        <v>93</v>
      </c>
    </row>
    <row r="22" ht="25.5">
      <c r="B22" s="58" t="s">
        <v>73</v>
      </c>
    </row>
    <row r="23" ht="12.75">
      <c r="B23" s="58"/>
    </row>
    <row r="24" ht="62.25" customHeight="1">
      <c r="B24" s="59" t="s">
        <v>82</v>
      </c>
    </row>
    <row r="26" ht="12.75">
      <c r="B26" t="s">
        <v>74</v>
      </c>
    </row>
    <row r="27" ht="12.75">
      <c r="B27" s="60" t="s">
        <v>75</v>
      </c>
    </row>
  </sheetData>
  <sheetProtection sheet="1" objects="1" scenarios="1"/>
  <hyperlinks>
    <hyperlink ref="B27" r:id="rId1" display="http://www.ode.state.or.us/search/results/?id=198"/>
  </hyperlinks>
  <printOptions gridLines="1"/>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S35"/>
  <sheetViews>
    <sheetView workbookViewId="0" topLeftCell="A1">
      <selection activeCell="A4" sqref="A4"/>
    </sheetView>
  </sheetViews>
  <sheetFormatPr defaultColWidth="9.140625" defaultRowHeight="12.75"/>
  <cols>
    <col min="1" max="1" width="12.28125" style="0" customWidth="1"/>
    <col min="2" max="2" width="27.57421875" style="1" customWidth="1"/>
    <col min="3" max="3" width="10.7109375" style="1" customWidth="1"/>
    <col min="4" max="4" width="11.57421875" style="1" customWidth="1"/>
    <col min="5" max="5" width="10.140625" style="1" customWidth="1"/>
    <col min="6" max="6" width="10.8515625" style="1" customWidth="1"/>
    <col min="7" max="7" width="10.421875" style="0" customWidth="1"/>
    <col min="8" max="23" width="6.28125" style="0" customWidth="1"/>
  </cols>
  <sheetData>
    <row r="1" spans="1:19" s="3" customFormat="1" ht="21" customHeight="1">
      <c r="A1" s="134" t="s">
        <v>99</v>
      </c>
      <c r="B1" s="135"/>
      <c r="C1" s="135"/>
      <c r="D1" s="135"/>
      <c r="E1" s="135"/>
      <c r="F1" s="135"/>
      <c r="G1" s="2"/>
      <c r="H1" s="2"/>
      <c r="I1" s="2"/>
      <c r="J1" s="2"/>
      <c r="K1" s="2"/>
      <c r="L1" s="2"/>
      <c r="M1" s="2"/>
      <c r="N1" s="2"/>
      <c r="O1" s="2"/>
      <c r="P1" s="2"/>
      <c r="Q1" s="2"/>
      <c r="R1" s="2"/>
      <c r="S1" s="4"/>
    </row>
    <row r="2" spans="1:19" s="3" customFormat="1" ht="18" customHeight="1">
      <c r="A2" s="137" t="s">
        <v>10</v>
      </c>
      <c r="B2" s="137"/>
      <c r="C2" s="137"/>
      <c r="D2" s="137"/>
      <c r="E2" s="137"/>
      <c r="F2" s="137"/>
      <c r="G2" s="2"/>
      <c r="H2" s="2"/>
      <c r="I2" s="2"/>
      <c r="J2" s="2"/>
      <c r="K2" s="2"/>
      <c r="L2" s="2"/>
      <c r="M2" s="2"/>
      <c r="N2" s="2"/>
      <c r="O2" s="2"/>
      <c r="P2" s="2"/>
      <c r="Q2" s="2"/>
      <c r="R2" s="2"/>
      <c r="S2" s="4"/>
    </row>
    <row r="3" spans="1:6" s="3" customFormat="1" ht="16.5" customHeight="1">
      <c r="A3" s="31" t="s">
        <v>4</v>
      </c>
      <c r="B3" s="16" t="s">
        <v>59</v>
      </c>
      <c r="C3" s="139" t="s">
        <v>49</v>
      </c>
      <c r="D3" s="140"/>
      <c r="E3" s="141"/>
      <c r="F3" s="26" t="str">
        <f>IF(OR(C8="PENDING",D8="PENDING",E8="PENDING"),"PENDING",IF(OR(C9="NOT MET",C10="NOT MET",C11="NOT MET",D9="NOT MET",D10="NOT MET",D11="NOT MET",E8="NOT MET"),"NOT MET","MET"))</f>
        <v>PENDING</v>
      </c>
    </row>
    <row r="4" spans="1:6" s="3" customFormat="1" ht="16.5" customHeight="1">
      <c r="A4" s="31"/>
      <c r="B4" s="32"/>
      <c r="C4" s="33"/>
      <c r="D4" s="34"/>
      <c r="E4" s="34"/>
      <c r="F4" s="34"/>
    </row>
    <row r="5" spans="1:6" s="3" customFormat="1" ht="16.5" customHeight="1">
      <c r="A5" s="35"/>
      <c r="B5" s="36"/>
      <c r="C5" s="33"/>
      <c r="D5" s="37"/>
      <c r="E5" s="37"/>
      <c r="F5" s="37"/>
    </row>
    <row r="6" spans="1:6" ht="16.5" thickBot="1">
      <c r="A6" s="38"/>
      <c r="B6" s="138" t="s">
        <v>64</v>
      </c>
      <c r="C6" s="138"/>
      <c r="D6" s="138"/>
      <c r="E6" s="138"/>
      <c r="F6" s="138"/>
    </row>
    <row r="7" spans="1:6" ht="42" customHeight="1" thickBot="1">
      <c r="A7" s="136" t="s">
        <v>9</v>
      </c>
      <c r="B7" s="136"/>
      <c r="C7" s="39" t="s">
        <v>15</v>
      </c>
      <c r="D7" s="40" t="s">
        <v>6</v>
      </c>
      <c r="E7" s="41" t="s">
        <v>65</v>
      </c>
      <c r="F7" s="42"/>
    </row>
    <row r="8" spans="1:6" ht="13.5" customHeight="1">
      <c r="A8" s="43"/>
      <c r="B8" s="44" t="s">
        <v>63</v>
      </c>
      <c r="C8" s="45" t="str">
        <f>IF(AND(C9="PENDING",C10="PENDING",C11="PENDING"),"PENDING",(IF(AND(C9="NOT MET",C10="NOT MET",C11="NOT MET"),"NOT MET","MET")))</f>
        <v>PENDING</v>
      </c>
      <c r="D8" s="45" t="str">
        <f>IF(AND(D9="PENDING",D10="PENDING",D11="PENDING"),"PENDING",(IF(AND(D9="NOT MET",D10="NOT MET",D11="NOT MET"),"NOT MET","MET")))</f>
        <v>PENDING</v>
      </c>
      <c r="E8" s="46" t="str">
        <f>Graduation!$C$8</f>
        <v>PENDING</v>
      </c>
      <c r="F8" s="42"/>
    </row>
    <row r="9" spans="1:6" ht="13.5" customHeight="1">
      <c r="A9" s="43"/>
      <c r="B9" s="47" t="s">
        <v>66</v>
      </c>
      <c r="C9" s="26" t="str">
        <f>IF(C14="PENDING","PENDING",(IF(OR(C14="NOT MET",C15="NOT MET",C16="NOT MET",C17="NOT MET",C18="NOT MET",C19="NOT MET",C20="NOT MET",C21="NOT MET",C22="NOT MET",C23="NOT MET"),"NOT MET","MET")))</f>
        <v>PENDING</v>
      </c>
      <c r="D9" s="26" t="str">
        <f>IF(C26="PENDING","PENDING",(IF(OR(C26="NOT MET",C27="NOT MET",C28="NOT MET",C29="NOT MET",C30="NOT MET",C31="NOT MET",C32="NOT MET",C33="NOT MET",C34="NOT MET",C35="NOT MET"),"NOT MET","MET")))</f>
        <v>PENDING</v>
      </c>
      <c r="E9" s="48"/>
      <c r="F9" s="49"/>
    </row>
    <row r="10" spans="1:6" ht="13.5" customHeight="1">
      <c r="A10" s="43"/>
      <c r="B10" s="47" t="s">
        <v>67</v>
      </c>
      <c r="C10" s="26" t="str">
        <f>IF(D14="PENDING","PENDING",(IF(OR(D14="NOT MET",D15="NOT MET",D16="NOT MET",D17="NOT MET",D18="NOT MET",D19="NOT MET",D20="NOT MET",D21="NOT MET",D22="NOT MET",D23="NOT MET"),"NOT MET","MET")))</f>
        <v>PENDING</v>
      </c>
      <c r="D10" s="26" t="str">
        <f>IF(D26="PENDING","PENDING",(IF(OR(D26="NOT MET",D27="NOT MET",D28="NOT MET",D29="NOT MET",D30="NOT MET",D31="NOT MET",D32="NOT MET",D33="NOT MET",D34="NOT MET",D35="NOT MET"),"NOT MET","MET")))</f>
        <v>PENDING</v>
      </c>
      <c r="E10" s="50"/>
      <c r="F10" s="49"/>
    </row>
    <row r="11" spans="1:6" ht="13.5" customHeight="1">
      <c r="A11" s="43"/>
      <c r="B11" s="47" t="s">
        <v>68</v>
      </c>
      <c r="C11" s="26" t="str">
        <f>IF(E14="PENDING","PENDING",(IF(OR(E14="NOT MET",E15="NOT MET",E16="NOT MET",E17="NOT MET",E18="NOT MET",E19="NOT MET",E20="NOT MET",E21="NOT MET",E22="NOT MET",E23="NOT MET"),"NOT MET","MET")))</f>
        <v>PENDING</v>
      </c>
      <c r="D11" s="26" t="str">
        <f>IF(E26="PENDING","PENDING",(IF(OR(E26="NOT MET",E27="NOT MET",E28="NOT MET",E29="NOT MET",E30="NOT MET",E31="NOT MET",E32="NOT MET",E33="NOT MET",E34="NOT MET",E35="NOT MET"),"NOT MET","MET")))</f>
        <v>PENDING</v>
      </c>
      <c r="E11" s="50"/>
      <c r="F11" s="49"/>
    </row>
    <row r="12" spans="1:6" ht="12.75" customHeight="1" thickBot="1">
      <c r="A12" s="38"/>
      <c r="B12" s="38"/>
      <c r="C12" s="51"/>
      <c r="D12" s="51"/>
      <c r="E12" s="51"/>
      <c r="F12" s="51"/>
    </row>
    <row r="13" spans="1:6" ht="42" customHeight="1" thickBot="1">
      <c r="A13" s="132" t="s">
        <v>23</v>
      </c>
      <c r="B13" s="133"/>
      <c r="C13" s="52" t="s">
        <v>60</v>
      </c>
      <c r="D13" s="53" t="s">
        <v>61</v>
      </c>
      <c r="E13" s="54" t="s">
        <v>62</v>
      </c>
      <c r="F13" s="25"/>
    </row>
    <row r="14" spans="1:6" ht="13.5" customHeight="1">
      <c r="A14" s="25"/>
      <c r="B14" s="44" t="s">
        <v>12</v>
      </c>
      <c r="C14" s="26" t="str">
        <f>IF('ELA Details ELEM'!C10="PENDING","PENDING",(IF(OR('ELA Details ELEM'!C10="NOT MET",AND('ELA Details ELEM'!C24="NOT MET",OR('ELA Details ELEM'!C37="NOT MET",Graduation!C36="NOT MET"))),"NOT MET","MET")))</f>
        <v>PENDING</v>
      </c>
      <c r="D14" s="26" t="str">
        <f>IF('ELA Details MS'!C10="PENDING","PENDING",(IF(OR('ELA Details MS'!C10="NOT MET",AND('ELA Details MS'!C24="NOT MET",OR('ELA Details MS'!C37="NOT MET",Graduation!C22="NOT MET"))),"NOT MET","MET")))</f>
        <v>PENDING</v>
      </c>
      <c r="E14" s="26" t="str">
        <f>IF(OR('ELA Details HS'!C10="PENDING",'ELA Details HS'!C24="PENDING",Graduation!C8="PENDING"),"PENDING",(IF(OR('ELA Details HS'!C10="NOT MET",AND('ELA Details HS'!C24="NOT MET",OR('ELA Details HS'!C37="NOT MET",Graduation!C8="NOT MET"))),"NOT MET","MET")))</f>
        <v>PENDING</v>
      </c>
      <c r="F14" s="25"/>
    </row>
    <row r="15" spans="1:6" ht="13.5" customHeight="1">
      <c r="A15" s="25"/>
      <c r="B15" s="47" t="s">
        <v>26</v>
      </c>
      <c r="C15" s="26" t="str">
        <f>IF('ELA Details ELEM'!C11="NA","NA",(IF(OR('ELA Details ELEM'!C11="NOT MET",AND('ELA Details ELEM'!C25="NOT MET",OR('ELA Details ELEM'!C38="NOT MET",Graduation!C37="NOT MET"))),"NOT MET","MET")))</f>
        <v>NA</v>
      </c>
      <c r="D15" s="26" t="str">
        <f>IF('ELA Details MS'!C11="NA","NA",(IF(OR('ELA Details MS'!C11="NOT MET",AND('ELA Details MS'!C25="NOT MET",OR('ELA Details MS'!C38="NOT MET",Graduation!C23="NOT MET"))),"NOT MET","MET")))</f>
        <v>NA</v>
      </c>
      <c r="E15" s="26" t="str">
        <f>IF('ELA Details HS'!C11="NA","NA",(IF(OR('ELA Details HS'!C11="NOT MET",AND('ELA Details HS'!C25="NOT MET",OR('ELA Details HS'!C38="NOT MET",Graduation!C9="NOT MET"))),"NOT MET","MET")))</f>
        <v>NA</v>
      </c>
      <c r="F15" s="25"/>
    </row>
    <row r="16" spans="1:6" ht="13.5" customHeight="1">
      <c r="A16" s="25"/>
      <c r="B16" s="47" t="s">
        <v>14</v>
      </c>
      <c r="C16" s="26" t="str">
        <f>IF('ELA Details ELEM'!C12="NA","NA",(IF(OR('ELA Details ELEM'!C12="NOT MET",AND('ELA Details ELEM'!C26="NOT MET",OR('ELA Details ELEM'!C39="NOT MET",Graduation!C38="NOT MET"))),"NOT MET","MET")))</f>
        <v>NA</v>
      </c>
      <c r="D16" s="26" t="str">
        <f>IF('ELA Details MS'!C12="NA","NA",(IF(OR('ELA Details MS'!C12="NOT MET",AND('ELA Details MS'!C26="NOT MET",OR('ELA Details MS'!C39="NOT MET",Graduation!C24="NOT MET"))),"NOT MET","MET")))</f>
        <v>NA</v>
      </c>
      <c r="E16" s="26" t="str">
        <f>IF('ELA Details HS'!C12="NA","NA",(IF(OR('ELA Details HS'!C12="NOT MET",AND('ELA Details HS'!C26="NOT MET",OR('ELA Details HS'!C39="NOT MET",Graduation!C10="NOT MET"))),"NOT MET","MET")))</f>
        <v>NA</v>
      </c>
      <c r="F16" s="25"/>
    </row>
    <row r="17" spans="1:6" ht="13.5" customHeight="1">
      <c r="A17" s="25"/>
      <c r="B17" s="47" t="s">
        <v>13</v>
      </c>
      <c r="C17" s="26" t="str">
        <f>IF('ELA Details ELEM'!C13="NA","NA",(IF(OR('ELA Details ELEM'!C13="NOT MET",AND('ELA Details ELEM'!C27="NOT MET",OR('ELA Details ELEM'!C40="NOT MET",Graduation!C39="NOT MET"))),"NOT MET","MET")))</f>
        <v>NA</v>
      </c>
      <c r="D17" s="26" t="str">
        <f>IF('ELA Details MS'!C13="NA","NA",(IF(OR('ELA Details MS'!C13="NOT MET",AND('ELA Details MS'!C27="NOT MET",OR('ELA Details MS'!C40="NOT MET",Graduation!C25="NOT MET"))),"NOT MET","MET")))</f>
        <v>NA</v>
      </c>
      <c r="E17" s="26" t="str">
        <f>IF('ELA Details HS'!C13="NA","NA",(IF(OR('ELA Details HS'!C13="NOT MET",AND('ELA Details HS'!C27="NOT MET",OR('ELA Details HS'!C40="NOT MET",Graduation!C11="NOT MET"))),"NOT MET","MET")))</f>
        <v>NA</v>
      </c>
      <c r="F17" s="25"/>
    </row>
    <row r="18" spans="1:6" ht="13.5" customHeight="1">
      <c r="A18" s="25"/>
      <c r="B18" s="47" t="s">
        <v>28</v>
      </c>
      <c r="C18" s="26" t="str">
        <f>IF('ELA Details ELEM'!C14="NA","NA",(IF(OR('ELA Details ELEM'!C14="NOT MET",AND('ELA Details ELEM'!C28="NOT MET",OR('ELA Details ELEM'!C41="NOT MET",Graduation!C40="NOT MET"))),"NOT MET","MET")))</f>
        <v>NA</v>
      </c>
      <c r="D18" s="26" t="str">
        <f>IF('ELA Details MS'!C14="NA","NA",(IF(OR('ELA Details MS'!C14="NOT MET",AND('ELA Details MS'!C28="NOT MET",OR('ELA Details MS'!C41="NOT MET",Graduation!C26="NOT MET"))),"NOT MET","MET")))</f>
        <v>NA</v>
      </c>
      <c r="E18" s="26" t="str">
        <f>IF('ELA Details HS'!C14="NA","NA",(IF(OR('ELA Details HS'!C14="NOT MET",AND('ELA Details HS'!C28="NOT MET",OR('ELA Details HS'!C41="NOT MET",Graduation!C12="NOT MET"))),"NOT MET","MET")))</f>
        <v>NA</v>
      </c>
      <c r="F18" s="25"/>
    </row>
    <row r="19" spans="1:6" ht="13.5" customHeight="1">
      <c r="A19" s="25"/>
      <c r="B19" s="47" t="s">
        <v>29</v>
      </c>
      <c r="C19" s="26" t="str">
        <f>IF('ELA Details ELEM'!C15="NA","NA",(IF(OR('ELA Details ELEM'!C15="NOT MET",AND('ELA Details ELEM'!C29="NOT MET",OR('ELA Details ELEM'!C42="NOT MET",Graduation!C41="NOT MET"))),"NOT MET","MET")))</f>
        <v>NA</v>
      </c>
      <c r="D19" s="26" t="str">
        <f>IF('ELA Details MS'!C15="NA","NA",(IF(OR('ELA Details MS'!C15="NOT MET",AND('ELA Details MS'!C29="NOT MET",OR('ELA Details MS'!C42="NOT MET",Graduation!C27="NOT MET"))),"NOT MET","MET")))</f>
        <v>NA</v>
      </c>
      <c r="E19" s="26" t="str">
        <f>IF('ELA Details HS'!C15="NA","NA",(IF(OR('ELA Details HS'!C15="NOT MET",AND('ELA Details HS'!C29="NOT MET",OR('ELA Details HS'!C42="NOT MET",Graduation!C13="NOT MET"))),"NOT MET","MET")))</f>
        <v>NA</v>
      </c>
      <c r="F19" s="25"/>
    </row>
    <row r="20" spans="1:6" ht="13.5" customHeight="1">
      <c r="A20" s="25"/>
      <c r="B20" s="47" t="s">
        <v>30</v>
      </c>
      <c r="C20" s="26" t="str">
        <f>IF('ELA Details ELEM'!C16="NA","NA",(IF(OR('ELA Details ELEM'!C16="NOT MET",AND('ELA Details ELEM'!C30="NOT MET",OR('ELA Details ELEM'!C43="NOT MET",Graduation!C42="NOT MET"))),"NOT MET","MET")))</f>
        <v>NA</v>
      </c>
      <c r="D20" s="26" t="str">
        <f>IF('ELA Details MS'!C16="NA","NA",(IF(OR('ELA Details MS'!C16="NOT MET",AND('ELA Details MS'!C30="NOT MET",OR('ELA Details MS'!C43="NOT MET",Graduation!C28="NOT MET"))),"NOT MET","MET")))</f>
        <v>NA</v>
      </c>
      <c r="E20" s="26" t="str">
        <f>IF('ELA Details HS'!C16="NA","NA",(IF(OR('ELA Details HS'!C16="NOT MET",AND('ELA Details HS'!C30="NOT MET",OR('ELA Details HS'!C43="NOT MET",Graduation!C14="NOT MET"))),"NOT MET","MET")))</f>
        <v>NA</v>
      </c>
      <c r="F20" s="25"/>
    </row>
    <row r="21" spans="1:6" ht="13.5" customHeight="1">
      <c r="A21" s="25"/>
      <c r="B21" s="47" t="s">
        <v>27</v>
      </c>
      <c r="C21" s="26" t="str">
        <f>IF('ELA Details ELEM'!C17="NA","NA",(IF(OR('ELA Details ELEM'!C17="NOT MET",AND('ELA Details ELEM'!C31="NOT MET",OR('ELA Details ELEM'!C44="NOT MET",Graduation!C43="NOT MET"))),"NOT MET","MET")))</f>
        <v>NA</v>
      </c>
      <c r="D21" s="26" t="str">
        <f>IF('ELA Details MS'!C17="NA","NA",(IF(OR('ELA Details MS'!C17="NOT MET",AND('ELA Details MS'!C31="NOT MET",OR('ELA Details MS'!C44="NOT MET",Graduation!C29="NOT MET"))),"NOT MET","MET")))</f>
        <v>NA</v>
      </c>
      <c r="E21" s="26" t="str">
        <f>IF('ELA Details HS'!C17="NA","NA",(IF(OR('ELA Details HS'!C17="NOT MET",AND('ELA Details HS'!C31="NOT MET",OR('ELA Details HS'!C44="NOT MET",Graduation!C15="NOT MET"))),"NOT MET","MET")))</f>
        <v>NA</v>
      </c>
      <c r="F21" s="25"/>
    </row>
    <row r="22" spans="1:6" ht="13.5" customHeight="1">
      <c r="A22" s="25"/>
      <c r="B22" s="47" t="s">
        <v>31</v>
      </c>
      <c r="C22" s="26" t="str">
        <f>IF('ELA Details ELEM'!C18="NA","NA",(IF(OR('ELA Details ELEM'!C18="NOT MET",AND('ELA Details ELEM'!C32="NOT MET",OR('ELA Details ELEM'!C45="NOT MET",Graduation!C44="NOT MET"))),"NOT MET","MET")))</f>
        <v>NA</v>
      </c>
      <c r="D22" s="26" t="str">
        <f>IF('ELA Details MS'!C18="NA","NA",(IF(OR('ELA Details MS'!C18="NOT MET",AND('ELA Details MS'!C32="NOT MET",OR('ELA Details MS'!C45="NOT MET",Graduation!C30="NOT MET"))),"NOT MET","MET")))</f>
        <v>NA</v>
      </c>
      <c r="E22" s="26" t="str">
        <f>IF('ELA Details HS'!C18="NA","NA",(IF(OR('ELA Details HS'!C18="NOT MET",AND('ELA Details HS'!C32="NOT MET",OR('ELA Details HS'!C45="NOT MET",Graduation!C16="NOT MET"))),"NOT MET","MET")))</f>
        <v>NA</v>
      </c>
      <c r="F22" s="25"/>
    </row>
    <row r="23" spans="1:6" ht="13.5" customHeight="1" thickBot="1">
      <c r="A23" s="25"/>
      <c r="B23" s="55" t="s">
        <v>32</v>
      </c>
      <c r="C23" s="26" t="str">
        <f>IF('ELA Details ELEM'!C19="NA","NA",(IF(OR('ELA Details ELEM'!C19="NOT MET",AND('ELA Details ELEM'!C33="NOT MET",OR('ELA Details ELEM'!C46="NOT MET",Graduation!C45="NOT MET"))),"NOT MET","MET")))</f>
        <v>NA</v>
      </c>
      <c r="D23" s="26" t="str">
        <f>IF('ELA Details MS'!C19="NA","NA",(IF(OR('ELA Details MS'!C19="NOT MET",AND('ELA Details MS'!C33="NOT MET",OR('ELA Details MS'!C46="NOT MET",Graduation!C31="NOT MET"))),"NOT MET","MET")))</f>
        <v>NA</v>
      </c>
      <c r="E23" s="26" t="str">
        <f>IF('ELA Details HS'!C19="NA","NA",(IF(OR('ELA Details HS'!C19="NOT MET",AND('ELA Details HS'!C33="NOT MET",OR('ELA Details HS'!C46="NOT MET",Graduation!C17="NOT MET"))),"NOT MET","MET")))</f>
        <v>NA</v>
      </c>
      <c r="F23" s="25"/>
    </row>
    <row r="24" spans="1:6" ht="12.75" customHeight="1" thickBot="1">
      <c r="A24" s="25"/>
      <c r="B24" s="51"/>
      <c r="C24" s="51"/>
      <c r="D24" s="51"/>
      <c r="E24" s="51"/>
      <c r="F24" s="51"/>
    </row>
    <row r="25" spans="1:6" ht="42" customHeight="1" thickBot="1">
      <c r="A25" s="132" t="s">
        <v>24</v>
      </c>
      <c r="B25" s="133"/>
      <c r="C25" s="52" t="s">
        <v>60</v>
      </c>
      <c r="D25" s="53" t="s">
        <v>61</v>
      </c>
      <c r="E25" s="54" t="s">
        <v>62</v>
      </c>
      <c r="F25" s="25"/>
    </row>
    <row r="26" spans="1:6" ht="13.5" customHeight="1">
      <c r="A26" s="25"/>
      <c r="B26" s="44" t="s">
        <v>12</v>
      </c>
      <c r="C26" s="26" t="str">
        <f>IF('MathDetails ELEM'!C10="PENDING","PENDING",(IF(OR('MathDetails ELEM'!C10="NOT MET",AND('MathDetails ELEM'!C24="NOT MET",OR('MathDetails ELEM'!C37="NOT MET",Graduation!C36="NOT MET"))),"NOT MET","MET")))</f>
        <v>PENDING</v>
      </c>
      <c r="D26" s="26" t="str">
        <f>IF('MathDetails MS'!C10="PENDING","PENDING",(IF(OR('MathDetails MS'!C10="NOT MET",AND('MathDetails MS'!C24="NOT MET",OR('MathDetails MS'!C37="NOT MET",Graduation!C22="NOT MET"))),"NOT MET","MET")))</f>
        <v>PENDING</v>
      </c>
      <c r="E26" s="26" t="str">
        <f>IF(OR('MathDetails HS'!C10="PENDING",'MathDetails HS'!C24="PENDING",Graduation!C8="PENDING"),"PENDING",(IF(OR('MathDetails HS'!C10="NOT MET",AND('MathDetails HS'!C24="NOT MET",OR('MathDetails HS'!C37="NOT MET",Graduation!C8="NOT MET"))),"NOT MET","MET")))</f>
        <v>PENDING</v>
      </c>
      <c r="F26" s="25"/>
    </row>
    <row r="27" spans="1:6" ht="13.5" customHeight="1">
      <c r="A27" s="25"/>
      <c r="B27" s="47" t="s">
        <v>26</v>
      </c>
      <c r="C27" s="26" t="str">
        <f>IF('MathDetails ELEM'!C11="NA","NA",(IF(OR('MathDetails ELEM'!C11="NOT MET",AND('MathDetails ELEM'!C25="NOT MET",OR('MathDetails ELEM'!C38="NOT MET",Graduation!C37="NOT MET"))),"NOT MET","MET")))</f>
        <v>NA</v>
      </c>
      <c r="D27" s="26" t="str">
        <f>IF('MathDetails MS'!C11="NA","NA",(IF(OR('MathDetails MS'!C11="NOT MET",AND('MathDetails MS'!C25="NOT MET",OR('MathDetails MS'!C38="NOT MET",Graduation!C23="NOT MET"))),"NOT MET","MET")))</f>
        <v>NA</v>
      </c>
      <c r="E27" s="26" t="str">
        <f>IF('MathDetails HS'!C11="NA","NA",(IF(OR('MathDetails HS'!C11="NOT MET",AND('MathDetails HS'!C25="NOT MET",OR('MathDetails HS'!C38="NOT MET",Graduation!C9="NOT MET"))),"NOT MET","MET")))</f>
        <v>NA</v>
      </c>
      <c r="F27" s="25"/>
    </row>
    <row r="28" spans="1:6" ht="13.5" customHeight="1">
      <c r="A28" s="25"/>
      <c r="B28" s="47" t="s">
        <v>14</v>
      </c>
      <c r="C28" s="26" t="str">
        <f>IF('MathDetails ELEM'!C12="NA","NA",(IF(OR('MathDetails ELEM'!C12="NOT MET",AND('MathDetails ELEM'!C26="NOT MET",OR('MathDetails ELEM'!C39="NOT MET",Graduation!C38="NOT MET"))),"NOT MET","MET")))</f>
        <v>NA</v>
      </c>
      <c r="D28" s="26" t="str">
        <f>IF('MathDetails MS'!C12="NA","NA",(IF(OR('MathDetails MS'!C12="NOT MET",AND('MathDetails MS'!C26="NOT MET",OR('MathDetails MS'!C39="NOT MET",Graduation!C24="NOT MET"))),"NOT MET","MET")))</f>
        <v>NA</v>
      </c>
      <c r="E28" s="26" t="str">
        <f>IF('MathDetails HS'!C12="NA","NA",(IF(OR('MathDetails HS'!C12="NOT MET",AND('MathDetails HS'!C26="NOT MET",OR('MathDetails HS'!C39="NOT MET",Graduation!C10="NOT MET"))),"NOT MET","MET")))</f>
        <v>NA</v>
      </c>
      <c r="F28" s="25"/>
    </row>
    <row r="29" spans="1:6" ht="13.5" customHeight="1">
      <c r="A29" s="25"/>
      <c r="B29" s="47" t="s">
        <v>13</v>
      </c>
      <c r="C29" s="26" t="str">
        <f>IF('MathDetails ELEM'!C13="NA","NA",(IF(OR('MathDetails ELEM'!C13="NOT MET",AND('MathDetails ELEM'!C27="NOT MET",OR('MathDetails ELEM'!C40="NOT MET",Graduation!C39="NOT MET"))),"NOT MET","MET")))</f>
        <v>NA</v>
      </c>
      <c r="D29" s="26" t="str">
        <f>IF('MathDetails MS'!C13="NA","NA",(IF(OR('MathDetails MS'!C13="NOT MET",AND('MathDetails MS'!C27="NOT MET",OR('MathDetails MS'!C40="NOT MET",Graduation!C25="NOT MET"))),"NOT MET","MET")))</f>
        <v>NA</v>
      </c>
      <c r="E29" s="26" t="str">
        <f>IF('MathDetails HS'!C13="NA","NA",(IF(OR('MathDetails HS'!C13="NOT MET",AND('MathDetails HS'!C27="NOT MET",OR('MathDetails HS'!C40="NOT MET",Graduation!C11="NOT MET"))),"NOT MET","MET")))</f>
        <v>NA</v>
      </c>
      <c r="F29" s="25"/>
    </row>
    <row r="30" spans="1:6" ht="13.5" customHeight="1">
      <c r="A30" s="25"/>
      <c r="B30" s="47" t="s">
        <v>28</v>
      </c>
      <c r="C30" s="26" t="str">
        <f>IF('MathDetails ELEM'!C14="NA","NA",(IF(OR('MathDetails ELEM'!C14="NOT MET",AND('MathDetails ELEM'!C28="NOT MET",OR('MathDetails ELEM'!C41="NOT MET",Graduation!C40="NOT MET"))),"NOT MET","MET")))</f>
        <v>NA</v>
      </c>
      <c r="D30" s="26" t="str">
        <f>IF('MathDetails MS'!C14="NA","NA",(IF(OR('MathDetails MS'!C14="NOT MET",AND('MathDetails MS'!C28="NOT MET",OR('MathDetails MS'!C41="NOT MET",Graduation!C26="NOT MET"))),"NOT MET","MET")))</f>
        <v>NA</v>
      </c>
      <c r="E30" s="26" t="str">
        <f>IF('MathDetails HS'!C14="NA","NA",(IF(OR('MathDetails HS'!C14="NOT MET",AND('MathDetails HS'!C28="NOT MET",OR('MathDetails HS'!C41="NOT MET",Graduation!C12="NOT MET"))),"NOT MET","MET")))</f>
        <v>NA</v>
      </c>
      <c r="F30" s="25"/>
    </row>
    <row r="31" spans="1:6" ht="13.5" customHeight="1">
      <c r="A31" s="25"/>
      <c r="B31" s="47" t="s">
        <v>29</v>
      </c>
      <c r="C31" s="26" t="str">
        <f>IF('MathDetails ELEM'!C15="NA","NA",(IF(OR('MathDetails ELEM'!C15="NOT MET",AND('MathDetails ELEM'!C29="NOT MET",OR('MathDetails ELEM'!C42="NOT MET",Graduation!C41="NOT MET"))),"NOT MET","MET")))</f>
        <v>NA</v>
      </c>
      <c r="D31" s="26" t="str">
        <f>IF('MathDetails MS'!C15="NA","NA",(IF(OR('MathDetails MS'!C15="NOT MET",AND('MathDetails MS'!C29="NOT MET",OR('MathDetails MS'!C42="NOT MET",Graduation!C27="NOT MET"))),"NOT MET","MET")))</f>
        <v>NA</v>
      </c>
      <c r="E31" s="26" t="str">
        <f>IF('MathDetails HS'!C15="NA","NA",(IF(OR('MathDetails HS'!C15="NOT MET",AND('MathDetails HS'!C29="NOT MET",OR('MathDetails HS'!C42="NOT MET",Graduation!C13="NOT MET"))),"NOT MET","MET")))</f>
        <v>NA</v>
      </c>
      <c r="F31" s="25"/>
    </row>
    <row r="32" spans="1:6" ht="13.5" customHeight="1">
      <c r="A32" s="25"/>
      <c r="B32" s="47" t="s">
        <v>30</v>
      </c>
      <c r="C32" s="26" t="str">
        <f>IF('MathDetails ELEM'!C16="NA","NA",(IF(OR('MathDetails ELEM'!C16="NOT MET",AND('MathDetails ELEM'!C30="NOT MET",OR('MathDetails ELEM'!C43="NOT MET",Graduation!C42="NOT MET"))),"NOT MET","MET")))</f>
        <v>NA</v>
      </c>
      <c r="D32" s="26" t="str">
        <f>IF('MathDetails MS'!C16="NA","NA",(IF(OR('MathDetails MS'!C16="NOT MET",AND('MathDetails MS'!C30="NOT MET",OR('MathDetails MS'!C43="NOT MET",Graduation!C28="NOT MET"))),"NOT MET","MET")))</f>
        <v>NA</v>
      </c>
      <c r="E32" s="26" t="str">
        <f>IF('MathDetails HS'!C16="NA","NA",(IF(OR('MathDetails HS'!C16="NOT MET",AND('MathDetails HS'!C30="NOT MET",OR('MathDetails HS'!C43="NOT MET",Graduation!C14="NOT MET"))),"NOT MET","MET")))</f>
        <v>NA</v>
      </c>
      <c r="F32" s="25"/>
    </row>
    <row r="33" spans="1:6" ht="13.5" customHeight="1">
      <c r="A33" s="25"/>
      <c r="B33" s="47" t="s">
        <v>27</v>
      </c>
      <c r="C33" s="26" t="str">
        <f>IF('MathDetails ELEM'!C17="NA","NA",(IF(OR('MathDetails ELEM'!C17="NOT MET",AND('MathDetails ELEM'!C31="NOT MET",OR('MathDetails ELEM'!C44="NOT MET",Graduation!C43="NOT MET"))),"NOT MET","MET")))</f>
        <v>NA</v>
      </c>
      <c r="D33" s="26" t="str">
        <f>IF('MathDetails MS'!C17="NA","NA",(IF(OR('MathDetails MS'!C17="NOT MET",AND('MathDetails MS'!C31="NOT MET",OR('MathDetails MS'!C44="NOT MET",Graduation!C29="NOT MET"))),"NOT MET","MET")))</f>
        <v>NA</v>
      </c>
      <c r="E33" s="26" t="str">
        <f>IF('MathDetails HS'!C17="NA","NA",(IF(OR('MathDetails HS'!C17="NOT MET",AND('MathDetails HS'!C31="NOT MET",OR('MathDetails HS'!C44="NOT MET",Graduation!C15="NOT MET"))),"NOT MET","MET")))</f>
        <v>NA</v>
      </c>
      <c r="F33" s="25"/>
    </row>
    <row r="34" spans="1:6" ht="13.5" customHeight="1">
      <c r="A34" s="25"/>
      <c r="B34" s="47" t="s">
        <v>31</v>
      </c>
      <c r="C34" s="26" t="str">
        <f>IF('MathDetails ELEM'!C18="NA","NA",(IF(OR('MathDetails ELEM'!C18="NOT MET",AND('MathDetails ELEM'!C32="NOT MET",OR('MathDetails ELEM'!C45="NOT MET",Graduation!C44="NOT MET"))),"NOT MET","MET")))</f>
        <v>NA</v>
      </c>
      <c r="D34" s="26" t="str">
        <f>IF('MathDetails MS'!C18="NA","NA",(IF(OR('MathDetails MS'!C18="NOT MET",AND('MathDetails MS'!C32="NOT MET",OR('MathDetails MS'!C45="NOT MET",Graduation!C30="NOT MET"))),"NOT MET","MET")))</f>
        <v>NA</v>
      </c>
      <c r="E34" s="26" t="str">
        <f>IF('MathDetails HS'!C18="NA","NA",(IF(OR('MathDetails HS'!C18="NOT MET",AND('MathDetails HS'!C32="NOT MET",OR('MathDetails HS'!C45="NOT MET",Graduation!C16="NOT MET"))),"NOT MET","MET")))</f>
        <v>NA</v>
      </c>
      <c r="F34" s="25"/>
    </row>
    <row r="35" spans="1:6" ht="13.5" customHeight="1" thickBot="1">
      <c r="A35" s="25"/>
      <c r="B35" s="55" t="s">
        <v>32</v>
      </c>
      <c r="C35" s="26" t="str">
        <f>IF('MathDetails ELEM'!C19="NA","NA",(IF(OR('MathDetails ELEM'!C19="NOT MET",AND('MathDetails ELEM'!C33="NOT MET",OR('MathDetails ELEM'!C46="NOT MET",Graduation!C45="NOT MET"))),"NOT MET","MET")))</f>
        <v>NA</v>
      </c>
      <c r="D35" s="26" t="str">
        <f>IF('MathDetails MS'!C19="NA","NA",(IF(OR('MathDetails MS'!C19="NOT MET",AND('MathDetails MS'!C33="NOT MET",OR('MathDetails MS'!C46="NOT MET",Graduation!C31="NOT MET"))),"NOT MET","MET")))</f>
        <v>NA</v>
      </c>
      <c r="E35" s="26" t="str">
        <f>IF('MathDetails HS'!C19="NA","NA",(IF(OR('MathDetails HS'!C19="NOT MET",AND('MathDetails HS'!C33="NOT MET",OR('MathDetails HS'!C46="NOT MET",Graduation!C17="NOT MET"))),"NOT MET","MET")))</f>
        <v>NA</v>
      </c>
      <c r="F35" s="25"/>
    </row>
  </sheetData>
  <sheetProtection sheet="1" objects="1" scenarios="1"/>
  <mergeCells count="7">
    <mergeCell ref="A25:B25"/>
    <mergeCell ref="A1:F1"/>
    <mergeCell ref="A7:B7"/>
    <mergeCell ref="A13:B13"/>
    <mergeCell ref="A2:F2"/>
    <mergeCell ref="B6:F6"/>
    <mergeCell ref="C3:E3"/>
  </mergeCells>
  <conditionalFormatting sqref="C9:D11 F3 C14:F24 E8:E11 C26:E35">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5" right="0.5" top="1" bottom="0.75" header="0.5" footer="0.5"/>
  <pageSetup horizontalDpi="600" verticalDpi="600" orientation="portrait" r:id="rId1"/>
  <headerFooter alignWithMargins="0">
    <oddHeader>&amp;L&amp;A</oddHeader>
  </headerFooter>
</worksheet>
</file>

<file path=xl/worksheets/sheet3.xml><?xml version="1.0" encoding="utf-8"?>
<worksheet xmlns="http://schemas.openxmlformats.org/spreadsheetml/2006/main" xmlns:r="http://schemas.openxmlformats.org/officeDocument/2006/relationships">
  <dimension ref="A1:Y46"/>
  <sheetViews>
    <sheetView workbookViewId="0" topLeftCell="A1">
      <selection activeCell="A3" sqref="A3"/>
    </sheetView>
  </sheetViews>
  <sheetFormatPr defaultColWidth="9.140625" defaultRowHeight="12.75"/>
  <cols>
    <col min="1" max="1" width="11.00390625" style="25" customWidth="1"/>
    <col min="2" max="2" width="27.00390625" style="25" customWidth="1"/>
    <col min="3" max="3" width="9.28125" style="25" customWidth="1"/>
    <col min="4" max="4" width="6.7109375" style="25" customWidth="1"/>
    <col min="5" max="5" width="6.28125" style="25" customWidth="1"/>
    <col min="6" max="6" width="7.7109375" style="25" customWidth="1"/>
    <col min="7" max="7" width="7.140625" style="25" customWidth="1"/>
    <col min="8" max="8" width="8.7109375" style="25" customWidth="1"/>
    <col min="9" max="9" width="7.140625" style="25" customWidth="1"/>
    <col min="10" max="10" width="7.7109375" style="25" customWidth="1"/>
  </cols>
  <sheetData>
    <row r="1" spans="1:25" s="3" customFormat="1" ht="21" customHeight="1">
      <c r="A1" s="134" t="s">
        <v>99</v>
      </c>
      <c r="B1" s="134"/>
      <c r="C1" s="134"/>
      <c r="D1" s="134"/>
      <c r="E1" s="134"/>
      <c r="F1" s="134"/>
      <c r="G1" s="134"/>
      <c r="H1" s="134"/>
      <c r="I1" s="134"/>
      <c r="J1" s="70"/>
      <c r="K1" s="2"/>
      <c r="L1" s="2"/>
      <c r="M1" s="2"/>
      <c r="N1" s="2"/>
      <c r="O1" s="2"/>
      <c r="P1" s="2"/>
      <c r="Q1" s="2"/>
      <c r="R1" s="2"/>
      <c r="S1" s="2"/>
      <c r="T1" s="2"/>
      <c r="U1" s="2"/>
      <c r="V1" s="2"/>
      <c r="W1" s="2"/>
      <c r="X1" s="2"/>
      <c r="Y1" s="4"/>
    </row>
    <row r="2" spans="1:25" s="3" customFormat="1" ht="18" customHeight="1">
      <c r="A2" s="148" t="s">
        <v>100</v>
      </c>
      <c r="B2" s="148"/>
      <c r="C2" s="148"/>
      <c r="D2" s="148"/>
      <c r="E2" s="148"/>
      <c r="F2" s="148"/>
      <c r="G2" s="148"/>
      <c r="H2" s="148"/>
      <c r="I2" s="148"/>
      <c r="J2" s="70"/>
      <c r="K2" s="2"/>
      <c r="L2" s="2"/>
      <c r="M2" s="2"/>
      <c r="N2" s="2"/>
      <c r="O2" s="2"/>
      <c r="P2" s="2"/>
      <c r="Q2" s="2"/>
      <c r="R2" s="2"/>
      <c r="S2" s="2"/>
      <c r="T2" s="2"/>
      <c r="U2" s="2"/>
      <c r="V2" s="2"/>
      <c r="W2" s="2"/>
      <c r="X2" s="2"/>
      <c r="Y2" s="4"/>
    </row>
    <row r="3" spans="1:25" s="3" customFormat="1" ht="8.25" customHeight="1">
      <c r="A3" s="71"/>
      <c r="B3" s="71"/>
      <c r="C3" s="71"/>
      <c r="D3" s="71"/>
      <c r="E3" s="71"/>
      <c r="F3" s="71"/>
      <c r="G3" s="71"/>
      <c r="H3" s="71"/>
      <c r="I3" s="71"/>
      <c r="J3" s="70"/>
      <c r="K3" s="2"/>
      <c r="L3" s="2"/>
      <c r="M3" s="2"/>
      <c r="N3" s="2"/>
      <c r="O3" s="2"/>
      <c r="P3" s="2"/>
      <c r="Q3" s="2"/>
      <c r="R3" s="2"/>
      <c r="S3" s="2"/>
      <c r="T3" s="2"/>
      <c r="U3" s="2"/>
      <c r="V3" s="2"/>
      <c r="W3" s="2"/>
      <c r="X3" s="2"/>
      <c r="Y3" s="4"/>
    </row>
    <row r="4" spans="1:12" s="3" customFormat="1" ht="16.5" customHeight="1">
      <c r="A4" s="32" t="s">
        <v>11</v>
      </c>
      <c r="B4" s="72" t="str">
        <f>' Summary DISTRICT'!$B$3</f>
        <v>Evergreen</v>
      </c>
      <c r="C4" s="33"/>
      <c r="D4" s="37"/>
      <c r="E4" s="37"/>
      <c r="F4" s="37"/>
      <c r="G4" s="134"/>
      <c r="H4" s="134"/>
      <c r="I4" s="134"/>
      <c r="J4" s="37"/>
      <c r="K4" s="5"/>
      <c r="L4" s="5"/>
    </row>
    <row r="5" spans="1:11" s="3" customFormat="1" ht="16.5" customHeight="1">
      <c r="A5" s="32"/>
      <c r="B5" s="72"/>
      <c r="C5" s="33"/>
      <c r="D5" s="37"/>
      <c r="E5" s="37"/>
      <c r="F5" s="37"/>
      <c r="G5" s="37"/>
      <c r="H5" s="37"/>
      <c r="I5" s="37"/>
      <c r="J5" s="37"/>
      <c r="K5" s="5"/>
    </row>
    <row r="6" spans="1:9" ht="13.5" customHeight="1">
      <c r="A6" s="73"/>
      <c r="B6" s="73"/>
      <c r="C6" s="74"/>
      <c r="D6" s="74"/>
      <c r="E6" s="74"/>
      <c r="F6" s="74"/>
      <c r="G6" s="74"/>
      <c r="H6" s="74"/>
      <c r="I6" s="74"/>
    </row>
    <row r="7" spans="1:11" ht="16.5" customHeight="1" thickBot="1">
      <c r="A7" s="75"/>
      <c r="B7" s="76"/>
      <c r="C7" s="77"/>
      <c r="D7" s="77"/>
      <c r="E7" s="77"/>
      <c r="F7" s="126" t="s">
        <v>50</v>
      </c>
      <c r="G7" s="126"/>
      <c r="H7" s="126"/>
      <c r="I7" s="78">
        <v>94.5</v>
      </c>
      <c r="K7" s="1"/>
    </row>
    <row r="8" spans="1:9" ht="16.5" thickBot="1">
      <c r="A8" s="76"/>
      <c r="B8" s="79"/>
      <c r="C8" s="149" t="s">
        <v>0</v>
      </c>
      <c r="D8" s="124" t="s">
        <v>0</v>
      </c>
      <c r="E8" s="125"/>
      <c r="F8" s="124" t="s">
        <v>8</v>
      </c>
      <c r="G8" s="125"/>
      <c r="H8" s="81" t="s">
        <v>0</v>
      </c>
      <c r="I8" s="80" t="s">
        <v>0</v>
      </c>
    </row>
    <row r="9" spans="1:9" ht="16.5" thickBot="1">
      <c r="A9" s="151" t="s">
        <v>0</v>
      </c>
      <c r="B9" s="152"/>
      <c r="C9" s="150"/>
      <c r="D9" s="82" t="s">
        <v>83</v>
      </c>
      <c r="E9" s="83" t="s">
        <v>102</v>
      </c>
      <c r="F9" s="82" t="s">
        <v>83</v>
      </c>
      <c r="G9" s="83" t="s">
        <v>102</v>
      </c>
      <c r="H9" s="84" t="s">
        <v>58</v>
      </c>
      <c r="I9" s="85" t="s">
        <v>3</v>
      </c>
    </row>
    <row r="10" spans="1:9" ht="16.5" thickBot="1">
      <c r="A10" s="75"/>
      <c r="B10" s="44" t="s">
        <v>12</v>
      </c>
      <c r="C10" s="26" t="str">
        <f>IF((D10+E10+F10+G10)&gt;39,(IF(OR(I10&gt;=$I$7,100*E10/(E10+G10)&gt;=$I$7),"MET","NOT MET")),"PENDING")</f>
        <v>PENDING</v>
      </c>
      <c r="D10" s="99"/>
      <c r="E10" s="10"/>
      <c r="F10" s="11"/>
      <c r="G10" s="22"/>
      <c r="H10" s="86">
        <f aca="true" t="shared" si="0" ref="H10:H19">D10+E10+F10+G10</f>
        <v>0</v>
      </c>
      <c r="I10" s="87" t="e">
        <f aca="true" t="shared" si="1" ref="I10:I19">100*(D10+E10)/(D10+E10+F10+G10)</f>
        <v>#DIV/0!</v>
      </c>
    </row>
    <row r="11" spans="1:9" ht="16.5" thickBot="1">
      <c r="A11" s="75"/>
      <c r="B11" s="47" t="s">
        <v>26</v>
      </c>
      <c r="C11" s="26" t="str">
        <f>IF((D11+E11+F11+G11)&gt;39,(IF(OR(I11&gt;=$I$7,100*E11/(E11+G11)&gt;=$I$7),"MET","NOT MET")),"NA")</f>
        <v>NA</v>
      </c>
      <c r="D11" s="99"/>
      <c r="E11" s="12"/>
      <c r="F11" s="13"/>
      <c r="G11" s="23"/>
      <c r="H11" s="86">
        <f t="shared" si="0"/>
        <v>0</v>
      </c>
      <c r="I11" s="87" t="e">
        <f t="shared" si="1"/>
        <v>#DIV/0!</v>
      </c>
    </row>
    <row r="12" spans="1:9" ht="16.5" thickBot="1">
      <c r="A12" s="75"/>
      <c r="B12" s="47" t="s">
        <v>14</v>
      </c>
      <c r="C12" s="26" t="str">
        <f aca="true" t="shared" si="2" ref="C12:C19">IF((D12+E12+F12+G12)&gt;39,(IF(OR(I12&gt;=$I$7,100*E12/(E12+G12)&gt;=$I$7),"MET","NOT MET")),"NA")</f>
        <v>NA</v>
      </c>
      <c r="D12" s="99"/>
      <c r="E12" s="12"/>
      <c r="F12" s="13"/>
      <c r="G12" s="23"/>
      <c r="H12" s="86">
        <f t="shared" si="0"/>
        <v>0</v>
      </c>
      <c r="I12" s="87" t="e">
        <f t="shared" si="1"/>
        <v>#DIV/0!</v>
      </c>
    </row>
    <row r="13" spans="1:9" ht="16.5" thickBot="1">
      <c r="A13" s="75"/>
      <c r="B13" s="47" t="s">
        <v>13</v>
      </c>
      <c r="C13" s="26" t="str">
        <f t="shared" si="2"/>
        <v>NA</v>
      </c>
      <c r="D13" s="99"/>
      <c r="E13" s="12"/>
      <c r="F13" s="13"/>
      <c r="G13" s="23"/>
      <c r="H13" s="86">
        <f t="shared" si="0"/>
        <v>0</v>
      </c>
      <c r="I13" s="87" t="e">
        <f t="shared" si="1"/>
        <v>#DIV/0!</v>
      </c>
    </row>
    <row r="14" spans="1:9" ht="16.5" thickBot="1">
      <c r="A14" s="75"/>
      <c r="B14" s="47" t="s">
        <v>28</v>
      </c>
      <c r="C14" s="26" t="str">
        <f t="shared" si="2"/>
        <v>NA</v>
      </c>
      <c r="D14" s="99"/>
      <c r="E14" s="12"/>
      <c r="F14" s="13"/>
      <c r="G14" s="23"/>
      <c r="H14" s="86">
        <f t="shared" si="0"/>
        <v>0</v>
      </c>
      <c r="I14" s="87" t="e">
        <f t="shared" si="1"/>
        <v>#DIV/0!</v>
      </c>
    </row>
    <row r="15" spans="1:9" ht="16.5" thickBot="1">
      <c r="A15" s="75"/>
      <c r="B15" s="47" t="s">
        <v>29</v>
      </c>
      <c r="C15" s="26" t="str">
        <f t="shared" si="2"/>
        <v>NA</v>
      </c>
      <c r="D15" s="99"/>
      <c r="E15" s="12"/>
      <c r="F15" s="13"/>
      <c r="G15" s="23"/>
      <c r="H15" s="86">
        <f t="shared" si="0"/>
        <v>0</v>
      </c>
      <c r="I15" s="87" t="e">
        <f t="shared" si="1"/>
        <v>#DIV/0!</v>
      </c>
    </row>
    <row r="16" spans="1:9" ht="16.5" thickBot="1">
      <c r="A16" s="75"/>
      <c r="B16" s="47" t="s">
        <v>30</v>
      </c>
      <c r="C16" s="26" t="str">
        <f t="shared" si="2"/>
        <v>NA</v>
      </c>
      <c r="D16" s="99"/>
      <c r="E16" s="12"/>
      <c r="F16" s="13"/>
      <c r="G16" s="23"/>
      <c r="H16" s="86">
        <f t="shared" si="0"/>
        <v>0</v>
      </c>
      <c r="I16" s="87" t="e">
        <f t="shared" si="1"/>
        <v>#DIV/0!</v>
      </c>
    </row>
    <row r="17" spans="1:9" ht="16.5" thickBot="1">
      <c r="A17" s="75"/>
      <c r="B17" s="47" t="s">
        <v>27</v>
      </c>
      <c r="C17" s="26" t="str">
        <f t="shared" si="2"/>
        <v>NA</v>
      </c>
      <c r="D17" s="99"/>
      <c r="E17" s="12"/>
      <c r="F17" s="13"/>
      <c r="G17" s="23"/>
      <c r="H17" s="86">
        <f t="shared" si="0"/>
        <v>0</v>
      </c>
      <c r="I17" s="87" t="e">
        <f t="shared" si="1"/>
        <v>#DIV/0!</v>
      </c>
    </row>
    <row r="18" spans="1:9" ht="16.5" thickBot="1">
      <c r="A18" s="75"/>
      <c r="B18" s="47" t="s">
        <v>31</v>
      </c>
      <c r="C18" s="26" t="str">
        <f t="shared" si="2"/>
        <v>NA</v>
      </c>
      <c r="D18" s="99"/>
      <c r="E18" s="12"/>
      <c r="F18" s="13"/>
      <c r="G18" s="23"/>
      <c r="H18" s="86">
        <f t="shared" si="0"/>
        <v>0</v>
      </c>
      <c r="I18" s="87" t="e">
        <f t="shared" si="1"/>
        <v>#DIV/0!</v>
      </c>
    </row>
    <row r="19" spans="1:9" ht="16.5" thickBot="1">
      <c r="A19" s="75"/>
      <c r="B19" s="55" t="s">
        <v>32</v>
      </c>
      <c r="C19" s="26" t="str">
        <f t="shared" si="2"/>
        <v>NA</v>
      </c>
      <c r="D19" s="99"/>
      <c r="E19" s="14"/>
      <c r="F19" s="15"/>
      <c r="G19" s="24"/>
      <c r="H19" s="86">
        <f t="shared" si="0"/>
        <v>0</v>
      </c>
      <c r="I19" s="87" t="e">
        <f t="shared" si="1"/>
        <v>#DIV/0!</v>
      </c>
    </row>
    <row r="20" spans="1:7" ht="15.75">
      <c r="A20" s="75"/>
      <c r="B20" s="66"/>
      <c r="C20" s="88"/>
      <c r="D20" s="90"/>
      <c r="E20" s="90"/>
      <c r="F20" s="90"/>
      <c r="G20" s="90"/>
    </row>
    <row r="21" spans="1:9" ht="17.25" customHeight="1" thickBot="1">
      <c r="A21" s="75"/>
      <c r="B21" s="75"/>
      <c r="G21" s="110" t="s">
        <v>51</v>
      </c>
      <c r="H21" s="110"/>
      <c r="I21" s="91">
        <v>50</v>
      </c>
    </row>
    <row r="22" spans="1:10" ht="13.5" customHeight="1" thickBot="1">
      <c r="A22" s="151"/>
      <c r="B22" s="152"/>
      <c r="C22" s="144" t="s">
        <v>17</v>
      </c>
      <c r="D22" s="146" t="s">
        <v>56</v>
      </c>
      <c r="E22" s="147"/>
      <c r="F22" s="146" t="s">
        <v>101</v>
      </c>
      <c r="G22" s="147"/>
      <c r="H22" s="144" t="s">
        <v>22</v>
      </c>
      <c r="I22" s="144" t="s">
        <v>2</v>
      </c>
      <c r="J22" s="142" t="s">
        <v>20</v>
      </c>
    </row>
    <row r="23" spans="1:10" ht="15" customHeight="1" thickBot="1">
      <c r="A23" s="151" t="s">
        <v>17</v>
      </c>
      <c r="B23" s="107"/>
      <c r="C23" s="145"/>
      <c r="D23" s="69" t="s">
        <v>25</v>
      </c>
      <c r="E23" s="69" t="s">
        <v>21</v>
      </c>
      <c r="F23" s="69" t="s">
        <v>25</v>
      </c>
      <c r="G23" s="69" t="s">
        <v>21</v>
      </c>
      <c r="H23" s="145"/>
      <c r="I23" s="145"/>
      <c r="J23" s="143"/>
    </row>
    <row r="24" spans="2:10" ht="13.5" thickBot="1">
      <c r="B24" s="44" t="s">
        <v>12</v>
      </c>
      <c r="C24" s="26" t="str">
        <f>IF((D24+F24)&gt;41,(IF(OR(H24&gt;=$I$21,J24&gt;=$I$21),"MET","NOT MET")),"PENDING")</f>
        <v>PENDING</v>
      </c>
      <c r="D24" s="99"/>
      <c r="E24" s="10"/>
      <c r="F24" s="10"/>
      <c r="G24" s="10"/>
      <c r="H24" s="92" t="e">
        <f aca="true" t="shared" si="3" ref="H24:H33">100*(E24+G24)/(D24+F24)</f>
        <v>#DIV/0!</v>
      </c>
      <c r="I24" s="92" t="str">
        <f>IF((D24+F24)&gt;41,233*SQRT(0.25/((D24+F24)/2)),"*")</f>
        <v>*</v>
      </c>
      <c r="J24" s="92" t="str">
        <f aca="true" t="shared" si="4" ref="J24:J32">IF((D24+F24)&gt;41,H24+I24,"*")</f>
        <v>*</v>
      </c>
    </row>
    <row r="25" spans="2:10" ht="13.5" thickBot="1">
      <c r="B25" s="47" t="s">
        <v>26</v>
      </c>
      <c r="C25" s="93" t="str">
        <f aca="true" t="shared" si="5" ref="C25:C33">IF((D25+F25)&gt;41,(IF(OR(H25&gt;=$I$21,J25&gt;=$I$21),"MET","NOT MET")),"NA")</f>
        <v>NA</v>
      </c>
      <c r="D25" s="99"/>
      <c r="E25" s="12"/>
      <c r="F25" s="12"/>
      <c r="G25" s="12"/>
      <c r="H25" s="92" t="e">
        <f t="shared" si="3"/>
        <v>#DIV/0!</v>
      </c>
      <c r="I25" s="92" t="str">
        <f aca="true" t="shared" si="6" ref="I25:I32">IF((D25+F25)&gt;41,233*SQRT(0.25/((D25+F25)/2)),"*")</f>
        <v>*</v>
      </c>
      <c r="J25" s="92" t="str">
        <f t="shared" si="4"/>
        <v>*</v>
      </c>
    </row>
    <row r="26" spans="2:10" ht="13.5" thickBot="1">
      <c r="B26" s="47" t="s">
        <v>14</v>
      </c>
      <c r="C26" s="93" t="str">
        <f t="shared" si="5"/>
        <v>NA</v>
      </c>
      <c r="D26" s="99"/>
      <c r="E26" s="12"/>
      <c r="F26" s="12"/>
      <c r="G26" s="12"/>
      <c r="H26" s="92" t="e">
        <f t="shared" si="3"/>
        <v>#DIV/0!</v>
      </c>
      <c r="I26" s="92" t="str">
        <f t="shared" si="6"/>
        <v>*</v>
      </c>
      <c r="J26" s="92" t="str">
        <f t="shared" si="4"/>
        <v>*</v>
      </c>
    </row>
    <row r="27" spans="2:10" ht="13.5" thickBot="1">
      <c r="B27" s="47" t="s">
        <v>13</v>
      </c>
      <c r="C27" s="93" t="str">
        <f t="shared" si="5"/>
        <v>NA</v>
      </c>
      <c r="D27" s="99"/>
      <c r="E27" s="12"/>
      <c r="F27" s="12"/>
      <c r="G27" s="12"/>
      <c r="H27" s="92" t="e">
        <f t="shared" si="3"/>
        <v>#DIV/0!</v>
      </c>
      <c r="I27" s="92" t="str">
        <f t="shared" si="6"/>
        <v>*</v>
      </c>
      <c r="J27" s="92" t="str">
        <f t="shared" si="4"/>
        <v>*</v>
      </c>
    </row>
    <row r="28" spans="2:10" ht="13.5" thickBot="1">
      <c r="B28" s="47" t="s">
        <v>28</v>
      </c>
      <c r="C28" s="93" t="str">
        <f t="shared" si="5"/>
        <v>NA</v>
      </c>
      <c r="D28" s="99"/>
      <c r="E28" s="12"/>
      <c r="F28" s="12"/>
      <c r="G28" s="12"/>
      <c r="H28" s="92" t="e">
        <f t="shared" si="3"/>
        <v>#DIV/0!</v>
      </c>
      <c r="I28" s="92" t="str">
        <f t="shared" si="6"/>
        <v>*</v>
      </c>
      <c r="J28" s="92" t="str">
        <f t="shared" si="4"/>
        <v>*</v>
      </c>
    </row>
    <row r="29" spans="2:10" ht="13.5" thickBot="1">
      <c r="B29" s="47" t="s">
        <v>29</v>
      </c>
      <c r="C29" s="93" t="str">
        <f t="shared" si="5"/>
        <v>NA</v>
      </c>
      <c r="D29" s="99"/>
      <c r="E29" s="12"/>
      <c r="F29" s="12"/>
      <c r="G29" s="12"/>
      <c r="H29" s="92" t="e">
        <f t="shared" si="3"/>
        <v>#DIV/0!</v>
      </c>
      <c r="I29" s="92" t="str">
        <f t="shared" si="6"/>
        <v>*</v>
      </c>
      <c r="J29" s="92" t="str">
        <f t="shared" si="4"/>
        <v>*</v>
      </c>
    </row>
    <row r="30" spans="2:10" ht="13.5" thickBot="1">
      <c r="B30" s="47" t="s">
        <v>30</v>
      </c>
      <c r="C30" s="93" t="str">
        <f t="shared" si="5"/>
        <v>NA</v>
      </c>
      <c r="D30" s="99"/>
      <c r="E30" s="12"/>
      <c r="F30" s="12"/>
      <c r="G30" s="12"/>
      <c r="H30" s="92" t="e">
        <f t="shared" si="3"/>
        <v>#DIV/0!</v>
      </c>
      <c r="I30" s="92" t="str">
        <f t="shared" si="6"/>
        <v>*</v>
      </c>
      <c r="J30" s="92" t="str">
        <f t="shared" si="4"/>
        <v>*</v>
      </c>
    </row>
    <row r="31" spans="2:10" ht="13.5" thickBot="1">
      <c r="B31" s="47" t="s">
        <v>27</v>
      </c>
      <c r="C31" s="93" t="str">
        <f t="shared" si="5"/>
        <v>NA</v>
      </c>
      <c r="D31" s="99"/>
      <c r="E31" s="12"/>
      <c r="F31" s="12"/>
      <c r="G31" s="12"/>
      <c r="H31" s="92" t="e">
        <f t="shared" si="3"/>
        <v>#DIV/0!</v>
      </c>
      <c r="I31" s="92" t="str">
        <f t="shared" si="6"/>
        <v>*</v>
      </c>
      <c r="J31" s="92" t="str">
        <f t="shared" si="4"/>
        <v>*</v>
      </c>
    </row>
    <row r="32" spans="2:10" ht="13.5" thickBot="1">
      <c r="B32" s="47" t="s">
        <v>31</v>
      </c>
      <c r="C32" s="93" t="str">
        <f t="shared" si="5"/>
        <v>NA</v>
      </c>
      <c r="D32" s="99"/>
      <c r="E32" s="12"/>
      <c r="F32" s="12"/>
      <c r="G32" s="12"/>
      <c r="H32" s="92" t="e">
        <f t="shared" si="3"/>
        <v>#DIV/0!</v>
      </c>
      <c r="I32" s="92" t="str">
        <f t="shared" si="6"/>
        <v>*</v>
      </c>
      <c r="J32" s="92" t="str">
        <f t="shared" si="4"/>
        <v>*</v>
      </c>
    </row>
    <row r="33" spans="2:10" ht="13.5" thickBot="1">
      <c r="B33" s="55" t="s">
        <v>32</v>
      </c>
      <c r="C33" s="93" t="str">
        <f t="shared" si="5"/>
        <v>NA</v>
      </c>
      <c r="D33" s="99"/>
      <c r="E33" s="14"/>
      <c r="F33" s="14"/>
      <c r="G33" s="14"/>
      <c r="H33" s="92" t="e">
        <f t="shared" si="3"/>
        <v>#DIV/0!</v>
      </c>
      <c r="I33" s="92" t="str">
        <f>IF((D33+F33)&gt;41,233*SQRT(0.24/((D33+F33)/2)),"*")</f>
        <v>*</v>
      </c>
      <c r="J33" s="92" t="str">
        <f>IF((D19+F19)&gt;41,H33+I33,"*")</f>
        <v>*</v>
      </c>
    </row>
    <row r="34" ht="13.5" customHeight="1" thickBot="1"/>
    <row r="35" spans="1:13" ht="13.5" customHeight="1" thickBot="1">
      <c r="A35" s="132"/>
      <c r="B35" s="127"/>
      <c r="C35" s="144" t="s">
        <v>19</v>
      </c>
      <c r="D35" s="108" t="s">
        <v>1</v>
      </c>
      <c r="E35" s="109"/>
      <c r="F35" s="112" t="s">
        <v>48</v>
      </c>
      <c r="G35" s="144" t="s">
        <v>18</v>
      </c>
      <c r="H35" s="94"/>
      <c r="I35" s="95"/>
      <c r="M35" s="1"/>
    </row>
    <row r="36" spans="1:8" ht="25.5" customHeight="1" thickBot="1">
      <c r="A36" s="132" t="s">
        <v>19</v>
      </c>
      <c r="B36" s="127"/>
      <c r="C36" s="145"/>
      <c r="D36" s="82" t="s">
        <v>83</v>
      </c>
      <c r="E36" s="83" t="s">
        <v>102</v>
      </c>
      <c r="F36" s="113"/>
      <c r="G36" s="111"/>
      <c r="H36" s="94"/>
    </row>
    <row r="37" spans="2:8" ht="13.5" thickBot="1">
      <c r="B37" s="44" t="s">
        <v>12</v>
      </c>
      <c r="C37" s="96" t="str">
        <f aca="true" t="shared" si="7" ref="C37:C46">IF((D24+F24)&gt;41,(IF(C24="MET","NA",IF(F37&gt;=G37,"MET","NOT MET"))),"NA")</f>
        <v>NA</v>
      </c>
      <c r="D37" s="92" t="e">
        <f aca="true" t="shared" si="8" ref="D37:D46">100*E24/D24</f>
        <v>#DIV/0!</v>
      </c>
      <c r="E37" s="92" t="e">
        <f aca="true" t="shared" si="9" ref="E37:E46">100*G24/F24</f>
        <v>#DIV/0!</v>
      </c>
      <c r="F37" s="97" t="e">
        <f aca="true" t="shared" si="10" ref="F37:F46">E37-D37</f>
        <v>#DIV/0!</v>
      </c>
      <c r="G37" s="97" t="str">
        <f>IF((D24+F24)&gt;41,(100-D37)/10," *")</f>
        <v> *</v>
      </c>
      <c r="H37" s="98"/>
    </row>
    <row r="38" spans="2:8" ht="13.5" thickBot="1">
      <c r="B38" s="47" t="s">
        <v>26</v>
      </c>
      <c r="C38" s="96" t="str">
        <f t="shared" si="7"/>
        <v>NA</v>
      </c>
      <c r="D38" s="92" t="e">
        <f t="shared" si="8"/>
        <v>#DIV/0!</v>
      </c>
      <c r="E38" s="92" t="e">
        <f t="shared" si="9"/>
        <v>#DIV/0!</v>
      </c>
      <c r="F38" s="97" t="e">
        <f t="shared" si="10"/>
        <v>#DIV/0!</v>
      </c>
      <c r="G38" s="97" t="str">
        <f aca="true" t="shared" si="11" ref="G38:G46">IF((D25+F25)&gt;41,(100-D38)/10," *")</f>
        <v> *</v>
      </c>
      <c r="H38" s="98"/>
    </row>
    <row r="39" spans="2:8" ht="13.5" thickBot="1">
      <c r="B39" s="47" t="s">
        <v>14</v>
      </c>
      <c r="C39" s="96" t="str">
        <f t="shared" si="7"/>
        <v>NA</v>
      </c>
      <c r="D39" s="92" t="e">
        <f t="shared" si="8"/>
        <v>#DIV/0!</v>
      </c>
      <c r="E39" s="92" t="e">
        <f t="shared" si="9"/>
        <v>#DIV/0!</v>
      </c>
      <c r="F39" s="97" t="e">
        <f t="shared" si="10"/>
        <v>#DIV/0!</v>
      </c>
      <c r="G39" s="97" t="str">
        <f t="shared" si="11"/>
        <v> *</v>
      </c>
      <c r="H39" s="98"/>
    </row>
    <row r="40" spans="2:8" ht="13.5" thickBot="1">
      <c r="B40" s="47" t="s">
        <v>13</v>
      </c>
      <c r="C40" s="96" t="str">
        <f t="shared" si="7"/>
        <v>NA</v>
      </c>
      <c r="D40" s="92" t="e">
        <f t="shared" si="8"/>
        <v>#DIV/0!</v>
      </c>
      <c r="E40" s="92" t="e">
        <f t="shared" si="9"/>
        <v>#DIV/0!</v>
      </c>
      <c r="F40" s="97" t="e">
        <f t="shared" si="10"/>
        <v>#DIV/0!</v>
      </c>
      <c r="G40" s="97" t="str">
        <f t="shared" si="11"/>
        <v> *</v>
      </c>
      <c r="H40" s="98"/>
    </row>
    <row r="41" spans="2:8" ht="13.5" thickBot="1">
      <c r="B41" s="47" t="s">
        <v>28</v>
      </c>
      <c r="C41" s="96" t="str">
        <f t="shared" si="7"/>
        <v>NA</v>
      </c>
      <c r="D41" s="92" t="e">
        <f t="shared" si="8"/>
        <v>#DIV/0!</v>
      </c>
      <c r="E41" s="92" t="e">
        <f t="shared" si="9"/>
        <v>#DIV/0!</v>
      </c>
      <c r="F41" s="97" t="e">
        <f t="shared" si="10"/>
        <v>#DIV/0!</v>
      </c>
      <c r="G41" s="97" t="str">
        <f t="shared" si="11"/>
        <v> *</v>
      </c>
      <c r="H41" s="98"/>
    </row>
    <row r="42" spans="2:8" ht="13.5" thickBot="1">
      <c r="B42" s="47" t="s">
        <v>29</v>
      </c>
      <c r="C42" s="96" t="str">
        <f t="shared" si="7"/>
        <v>NA</v>
      </c>
      <c r="D42" s="92" t="e">
        <f t="shared" si="8"/>
        <v>#DIV/0!</v>
      </c>
      <c r="E42" s="92" t="e">
        <f t="shared" si="9"/>
        <v>#DIV/0!</v>
      </c>
      <c r="F42" s="97" t="e">
        <f t="shared" si="10"/>
        <v>#DIV/0!</v>
      </c>
      <c r="G42" s="97" t="str">
        <f t="shared" si="11"/>
        <v> *</v>
      </c>
      <c r="H42" s="98"/>
    </row>
    <row r="43" spans="2:8" ht="13.5" thickBot="1">
      <c r="B43" s="47" t="s">
        <v>30</v>
      </c>
      <c r="C43" s="96" t="str">
        <f t="shared" si="7"/>
        <v>NA</v>
      </c>
      <c r="D43" s="92" t="e">
        <f t="shared" si="8"/>
        <v>#DIV/0!</v>
      </c>
      <c r="E43" s="92" t="e">
        <f t="shared" si="9"/>
        <v>#DIV/0!</v>
      </c>
      <c r="F43" s="97" t="e">
        <f t="shared" si="10"/>
        <v>#DIV/0!</v>
      </c>
      <c r="G43" s="97" t="str">
        <f t="shared" si="11"/>
        <v> *</v>
      </c>
      <c r="H43" s="98"/>
    </row>
    <row r="44" spans="2:8" ht="13.5" thickBot="1">
      <c r="B44" s="47" t="s">
        <v>27</v>
      </c>
      <c r="C44" s="96" t="str">
        <f t="shared" si="7"/>
        <v>NA</v>
      </c>
      <c r="D44" s="92" t="e">
        <f t="shared" si="8"/>
        <v>#DIV/0!</v>
      </c>
      <c r="E44" s="92" t="e">
        <f t="shared" si="9"/>
        <v>#DIV/0!</v>
      </c>
      <c r="F44" s="97" t="e">
        <f t="shared" si="10"/>
        <v>#DIV/0!</v>
      </c>
      <c r="G44" s="97" t="str">
        <f t="shared" si="11"/>
        <v> *</v>
      </c>
      <c r="H44" s="98"/>
    </row>
    <row r="45" spans="2:8" ht="13.5" thickBot="1">
      <c r="B45" s="47" t="s">
        <v>31</v>
      </c>
      <c r="C45" s="96" t="str">
        <f t="shared" si="7"/>
        <v>NA</v>
      </c>
      <c r="D45" s="92" t="e">
        <f t="shared" si="8"/>
        <v>#DIV/0!</v>
      </c>
      <c r="E45" s="92" t="e">
        <f t="shared" si="9"/>
        <v>#DIV/0!</v>
      </c>
      <c r="F45" s="97" t="e">
        <f t="shared" si="10"/>
        <v>#DIV/0!</v>
      </c>
      <c r="G45" s="97" t="str">
        <f t="shared" si="11"/>
        <v> *</v>
      </c>
      <c r="H45" s="98"/>
    </row>
    <row r="46" spans="2:8" ht="13.5" thickBot="1">
      <c r="B46" s="55" t="s">
        <v>32</v>
      </c>
      <c r="C46" s="96" t="str">
        <f t="shared" si="7"/>
        <v>NA</v>
      </c>
      <c r="D46" s="92" t="e">
        <f t="shared" si="8"/>
        <v>#DIV/0!</v>
      </c>
      <c r="E46" s="92" t="e">
        <f t="shared" si="9"/>
        <v>#DIV/0!</v>
      </c>
      <c r="F46" s="97" t="e">
        <f t="shared" si="10"/>
        <v>#DIV/0!</v>
      </c>
      <c r="G46" s="97" t="str">
        <f t="shared" si="11"/>
        <v> *</v>
      </c>
      <c r="H46" s="98"/>
    </row>
  </sheetData>
  <sheetProtection sheet="1" objects="1" scenarios="1"/>
  <mergeCells count="23">
    <mergeCell ref="G21:H21"/>
    <mergeCell ref="C35:C36"/>
    <mergeCell ref="G35:G36"/>
    <mergeCell ref="F35:F36"/>
    <mergeCell ref="A36:B36"/>
    <mergeCell ref="A23:B23"/>
    <mergeCell ref="A35:B35"/>
    <mergeCell ref="D22:E22"/>
    <mergeCell ref="A22:B22"/>
    <mergeCell ref="D35:E35"/>
    <mergeCell ref="A2:I2"/>
    <mergeCell ref="A1:I1"/>
    <mergeCell ref="G4:I4"/>
    <mergeCell ref="C8:C9"/>
    <mergeCell ref="A9:B9"/>
    <mergeCell ref="D8:E8"/>
    <mergeCell ref="F8:G8"/>
    <mergeCell ref="F7:H7"/>
    <mergeCell ref="J22:J23"/>
    <mergeCell ref="I22:I23"/>
    <mergeCell ref="H22:H23"/>
    <mergeCell ref="C22:C23"/>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4.xml><?xml version="1.0" encoding="utf-8"?>
<worksheet xmlns="http://schemas.openxmlformats.org/spreadsheetml/2006/main" xmlns:r="http://schemas.openxmlformats.org/officeDocument/2006/relationships">
  <dimension ref="A1:Y46"/>
  <sheetViews>
    <sheetView workbookViewId="0" topLeftCell="A1">
      <selection activeCell="A3" sqref="A3"/>
    </sheetView>
  </sheetViews>
  <sheetFormatPr defaultColWidth="9.140625" defaultRowHeight="12.75"/>
  <cols>
    <col min="1" max="1" width="11.00390625" style="25" customWidth="1"/>
    <col min="2" max="2" width="27.00390625" style="25" customWidth="1"/>
    <col min="3" max="3" width="9.28125" style="25" customWidth="1"/>
    <col min="4" max="4" width="6.7109375" style="25" customWidth="1"/>
    <col min="5" max="5" width="6.28125" style="25" customWidth="1"/>
    <col min="6" max="6" width="7.7109375" style="25" customWidth="1"/>
    <col min="7" max="7" width="7.140625" style="25" customWidth="1"/>
    <col min="8" max="8" width="8.7109375" style="25" customWidth="1"/>
    <col min="9" max="9" width="7.140625" style="25" customWidth="1"/>
    <col min="10" max="10" width="7.7109375" style="25" customWidth="1"/>
  </cols>
  <sheetData>
    <row r="1" spans="1:25" s="3" customFormat="1" ht="21" customHeight="1">
      <c r="A1" s="134" t="s">
        <v>99</v>
      </c>
      <c r="B1" s="134"/>
      <c r="C1" s="134"/>
      <c r="D1" s="134"/>
      <c r="E1" s="134"/>
      <c r="F1" s="134"/>
      <c r="G1" s="134"/>
      <c r="H1" s="134"/>
      <c r="I1" s="134"/>
      <c r="J1" s="70"/>
      <c r="K1" s="2"/>
      <c r="L1" s="2"/>
      <c r="M1" s="2"/>
      <c r="N1" s="2"/>
      <c r="O1" s="2"/>
      <c r="P1" s="2"/>
      <c r="Q1" s="2"/>
      <c r="R1" s="2"/>
      <c r="S1" s="2"/>
      <c r="T1" s="2"/>
      <c r="U1" s="2"/>
      <c r="V1" s="2"/>
      <c r="W1" s="2"/>
      <c r="X1" s="2"/>
      <c r="Y1" s="4"/>
    </row>
    <row r="2" spans="1:25" s="3" customFormat="1" ht="18" customHeight="1">
      <c r="A2" s="148" t="s">
        <v>103</v>
      </c>
      <c r="B2" s="148"/>
      <c r="C2" s="148"/>
      <c r="D2" s="148"/>
      <c r="E2" s="148"/>
      <c r="F2" s="148"/>
      <c r="G2" s="148"/>
      <c r="H2" s="148"/>
      <c r="I2" s="148"/>
      <c r="J2" s="70"/>
      <c r="K2" s="2"/>
      <c r="L2" s="2"/>
      <c r="M2" s="2"/>
      <c r="N2" s="2"/>
      <c r="O2" s="2"/>
      <c r="P2" s="2"/>
      <c r="Q2" s="2"/>
      <c r="R2" s="2"/>
      <c r="S2" s="2"/>
      <c r="T2" s="2"/>
      <c r="U2" s="2"/>
      <c r="V2" s="2"/>
      <c r="W2" s="2"/>
      <c r="X2" s="2"/>
      <c r="Y2" s="4"/>
    </row>
    <row r="3" spans="1:25" s="3" customFormat="1" ht="8.25" customHeight="1">
      <c r="A3" s="71"/>
      <c r="B3" s="71"/>
      <c r="C3" s="71"/>
      <c r="D3" s="71"/>
      <c r="E3" s="71"/>
      <c r="F3" s="71"/>
      <c r="G3" s="71"/>
      <c r="H3" s="71"/>
      <c r="I3" s="71"/>
      <c r="J3" s="70"/>
      <c r="K3" s="2"/>
      <c r="L3" s="2"/>
      <c r="M3" s="2"/>
      <c r="N3" s="2"/>
      <c r="O3" s="2"/>
      <c r="P3" s="2"/>
      <c r="Q3" s="2"/>
      <c r="R3" s="2"/>
      <c r="S3" s="2"/>
      <c r="T3" s="2"/>
      <c r="U3" s="2"/>
      <c r="V3" s="2"/>
      <c r="W3" s="2"/>
      <c r="X3" s="2"/>
      <c r="Y3" s="4"/>
    </row>
    <row r="4" spans="1:12" s="3" customFormat="1" ht="16.5" customHeight="1">
      <c r="A4" s="32" t="s">
        <v>11</v>
      </c>
      <c r="B4" s="72" t="str">
        <f>' Summary DISTRICT'!$B$3</f>
        <v>Evergreen</v>
      </c>
      <c r="C4" s="33"/>
      <c r="D4" s="37"/>
      <c r="E4" s="37"/>
      <c r="F4" s="37"/>
      <c r="G4" s="134"/>
      <c r="H4" s="134"/>
      <c r="I4" s="134"/>
      <c r="J4" s="37"/>
      <c r="K4" s="5"/>
      <c r="L4" s="5"/>
    </row>
    <row r="5" spans="1:11" s="3" customFormat="1" ht="16.5" customHeight="1">
      <c r="A5" s="32"/>
      <c r="B5" s="72"/>
      <c r="C5" s="33"/>
      <c r="D5" s="37"/>
      <c r="E5" s="37"/>
      <c r="F5" s="37"/>
      <c r="G5" s="37"/>
      <c r="H5" s="37"/>
      <c r="I5" s="37"/>
      <c r="J5" s="37"/>
      <c r="K5" s="5"/>
    </row>
    <row r="6" spans="1:9" ht="13.5" customHeight="1">
      <c r="A6" s="73"/>
      <c r="B6" s="73"/>
      <c r="C6" s="74"/>
      <c r="D6" s="74"/>
      <c r="E6" s="74"/>
      <c r="F6" s="74"/>
      <c r="G6" s="74"/>
      <c r="H6" s="74"/>
      <c r="I6" s="74"/>
    </row>
    <row r="7" spans="1:11" ht="16.5" customHeight="1" thickBot="1">
      <c r="A7" s="75"/>
      <c r="B7" s="76"/>
      <c r="C7" s="77"/>
      <c r="D7" s="77"/>
      <c r="E7" s="77"/>
      <c r="F7" s="126" t="s">
        <v>50</v>
      </c>
      <c r="G7" s="126"/>
      <c r="H7" s="126"/>
      <c r="I7" s="78">
        <v>94.5</v>
      </c>
      <c r="K7" s="1"/>
    </row>
    <row r="8" spans="1:9" ht="16.5" thickBot="1">
      <c r="A8" s="76"/>
      <c r="B8" s="79"/>
      <c r="C8" s="149" t="s">
        <v>0</v>
      </c>
      <c r="D8" s="124" t="s">
        <v>0</v>
      </c>
      <c r="E8" s="125"/>
      <c r="F8" s="124" t="s">
        <v>8</v>
      </c>
      <c r="G8" s="125"/>
      <c r="H8" s="81" t="s">
        <v>0</v>
      </c>
      <c r="I8" s="80" t="s">
        <v>0</v>
      </c>
    </row>
    <row r="9" spans="1:9" ht="16.5" thickBot="1">
      <c r="A9" s="151" t="s">
        <v>0</v>
      </c>
      <c r="B9" s="152"/>
      <c r="C9" s="150"/>
      <c r="D9" s="83" t="s">
        <v>83</v>
      </c>
      <c r="E9" s="83" t="s">
        <v>102</v>
      </c>
      <c r="F9" s="83" t="s">
        <v>83</v>
      </c>
      <c r="G9" s="83" t="s">
        <v>102</v>
      </c>
      <c r="H9" s="84" t="s">
        <v>58</v>
      </c>
      <c r="I9" s="85" t="s">
        <v>3</v>
      </c>
    </row>
    <row r="10" spans="1:9" ht="16.5" thickBot="1">
      <c r="A10" s="75"/>
      <c r="B10" s="44" t="s">
        <v>12</v>
      </c>
      <c r="C10" s="26" t="str">
        <f>IF((D10+E10+F10+G10)&gt;39,(IF(OR(I10&gt;=$I$7,100*E10/(E10+G10)&gt;=$I$7),"MET","NOT MET")),"PENDING")</f>
        <v>PENDING</v>
      </c>
      <c r="D10" s="99"/>
      <c r="E10" s="10"/>
      <c r="F10" s="11"/>
      <c r="G10" s="22"/>
      <c r="H10" s="86">
        <f aca="true" t="shared" si="0" ref="H10:H19">D10+E10+F10+G10</f>
        <v>0</v>
      </c>
      <c r="I10" s="87" t="e">
        <f aca="true" t="shared" si="1" ref="I10:I19">100*(D10+E10)/(D10+E10+F10+G10)</f>
        <v>#DIV/0!</v>
      </c>
    </row>
    <row r="11" spans="1:9" ht="16.5" thickBot="1">
      <c r="A11" s="75"/>
      <c r="B11" s="47" t="s">
        <v>26</v>
      </c>
      <c r="C11" s="26" t="str">
        <f>IF((D11+E11+F11+G11)&gt;39,(IF(OR(I11&gt;=$I$7,100*E11/(E11+G11)&gt;=$I$7),"MET","NOT MET")),"NA")</f>
        <v>NA</v>
      </c>
      <c r="D11" s="99"/>
      <c r="E11" s="12"/>
      <c r="F11" s="13"/>
      <c r="G11" s="23"/>
      <c r="H11" s="86">
        <f t="shared" si="0"/>
        <v>0</v>
      </c>
      <c r="I11" s="87" t="e">
        <f t="shared" si="1"/>
        <v>#DIV/0!</v>
      </c>
    </row>
    <row r="12" spans="1:9" ht="16.5" thickBot="1">
      <c r="A12" s="75"/>
      <c r="B12" s="47" t="s">
        <v>14</v>
      </c>
      <c r="C12" s="26" t="str">
        <f aca="true" t="shared" si="2" ref="C12:C19">IF((D12+E12+F12+G12)&gt;39,(IF(OR(I12&gt;=$I$7,100*E12/(E12+G12)&gt;=$I$7),"MET","NOT MET")),"NA")</f>
        <v>NA</v>
      </c>
      <c r="D12" s="99"/>
      <c r="E12" s="12"/>
      <c r="F12" s="13"/>
      <c r="G12" s="23"/>
      <c r="H12" s="86">
        <f t="shared" si="0"/>
        <v>0</v>
      </c>
      <c r="I12" s="87" t="e">
        <f t="shared" si="1"/>
        <v>#DIV/0!</v>
      </c>
    </row>
    <row r="13" spans="1:9" ht="16.5" thickBot="1">
      <c r="A13" s="75"/>
      <c r="B13" s="47" t="s">
        <v>13</v>
      </c>
      <c r="C13" s="26" t="str">
        <f t="shared" si="2"/>
        <v>NA</v>
      </c>
      <c r="D13" s="99"/>
      <c r="E13" s="12"/>
      <c r="F13" s="13"/>
      <c r="G13" s="23"/>
      <c r="H13" s="86">
        <f t="shared" si="0"/>
        <v>0</v>
      </c>
      <c r="I13" s="87" t="e">
        <f t="shared" si="1"/>
        <v>#DIV/0!</v>
      </c>
    </row>
    <row r="14" spans="1:9" ht="16.5" thickBot="1">
      <c r="A14" s="75"/>
      <c r="B14" s="47" t="s">
        <v>28</v>
      </c>
      <c r="C14" s="26" t="str">
        <f t="shared" si="2"/>
        <v>NA</v>
      </c>
      <c r="D14" s="99"/>
      <c r="E14" s="12"/>
      <c r="F14" s="13"/>
      <c r="G14" s="23"/>
      <c r="H14" s="86">
        <f t="shared" si="0"/>
        <v>0</v>
      </c>
      <c r="I14" s="87" t="e">
        <f t="shared" si="1"/>
        <v>#DIV/0!</v>
      </c>
    </row>
    <row r="15" spans="1:9" ht="16.5" thickBot="1">
      <c r="A15" s="75"/>
      <c r="B15" s="47" t="s">
        <v>29</v>
      </c>
      <c r="C15" s="26" t="str">
        <f t="shared" si="2"/>
        <v>NA</v>
      </c>
      <c r="D15" s="99"/>
      <c r="E15" s="12"/>
      <c r="F15" s="13"/>
      <c r="G15" s="23"/>
      <c r="H15" s="86">
        <f t="shared" si="0"/>
        <v>0</v>
      </c>
      <c r="I15" s="87" t="e">
        <f t="shared" si="1"/>
        <v>#DIV/0!</v>
      </c>
    </row>
    <row r="16" spans="1:9" ht="16.5" thickBot="1">
      <c r="A16" s="75"/>
      <c r="B16" s="47" t="s">
        <v>30</v>
      </c>
      <c r="C16" s="26" t="str">
        <f t="shared" si="2"/>
        <v>NA</v>
      </c>
      <c r="D16" s="99"/>
      <c r="E16" s="12"/>
      <c r="F16" s="13"/>
      <c r="G16" s="23"/>
      <c r="H16" s="86">
        <f t="shared" si="0"/>
        <v>0</v>
      </c>
      <c r="I16" s="87" t="e">
        <f t="shared" si="1"/>
        <v>#DIV/0!</v>
      </c>
    </row>
    <row r="17" spans="1:9" ht="16.5" thickBot="1">
      <c r="A17" s="75"/>
      <c r="B17" s="47" t="s">
        <v>27</v>
      </c>
      <c r="C17" s="26" t="str">
        <f t="shared" si="2"/>
        <v>NA</v>
      </c>
      <c r="D17" s="99"/>
      <c r="E17" s="12"/>
      <c r="F17" s="13"/>
      <c r="G17" s="23"/>
      <c r="H17" s="86">
        <f t="shared" si="0"/>
        <v>0</v>
      </c>
      <c r="I17" s="87" t="e">
        <f t="shared" si="1"/>
        <v>#DIV/0!</v>
      </c>
    </row>
    <row r="18" spans="1:9" ht="16.5" thickBot="1">
      <c r="A18" s="75"/>
      <c r="B18" s="47" t="s">
        <v>31</v>
      </c>
      <c r="C18" s="26" t="str">
        <f t="shared" si="2"/>
        <v>NA</v>
      </c>
      <c r="D18" s="99"/>
      <c r="E18" s="12"/>
      <c r="F18" s="13"/>
      <c r="G18" s="23"/>
      <c r="H18" s="86">
        <f t="shared" si="0"/>
        <v>0</v>
      </c>
      <c r="I18" s="87" t="e">
        <f t="shared" si="1"/>
        <v>#DIV/0!</v>
      </c>
    </row>
    <row r="19" spans="1:9" ht="16.5" thickBot="1">
      <c r="A19" s="75"/>
      <c r="B19" s="55" t="s">
        <v>32</v>
      </c>
      <c r="C19" s="26" t="str">
        <f t="shared" si="2"/>
        <v>NA</v>
      </c>
      <c r="D19" s="99"/>
      <c r="E19" s="14"/>
      <c r="F19" s="15"/>
      <c r="G19" s="24"/>
      <c r="H19" s="86">
        <f t="shared" si="0"/>
        <v>0</v>
      </c>
      <c r="I19" s="87" t="e">
        <f t="shared" si="1"/>
        <v>#DIV/0!</v>
      </c>
    </row>
    <row r="20" spans="1:7" ht="15.75">
      <c r="A20" s="75"/>
      <c r="B20" s="66"/>
      <c r="C20" s="88"/>
      <c r="D20" s="90"/>
      <c r="E20" s="90"/>
      <c r="F20" s="90"/>
      <c r="G20" s="90"/>
    </row>
    <row r="21" spans="1:9" ht="17.25" customHeight="1" thickBot="1">
      <c r="A21" s="75"/>
      <c r="B21" s="75"/>
      <c r="G21" s="110" t="s">
        <v>51</v>
      </c>
      <c r="H21" s="110"/>
      <c r="I21" s="91">
        <v>50</v>
      </c>
    </row>
    <row r="22" spans="1:10" ht="13.5" customHeight="1" thickBot="1">
      <c r="A22" s="151"/>
      <c r="B22" s="152"/>
      <c r="C22" s="144" t="s">
        <v>17</v>
      </c>
      <c r="D22" s="146" t="s">
        <v>56</v>
      </c>
      <c r="E22" s="147"/>
      <c r="F22" s="146" t="s">
        <v>101</v>
      </c>
      <c r="G22" s="147"/>
      <c r="H22" s="144" t="s">
        <v>22</v>
      </c>
      <c r="I22" s="144" t="s">
        <v>2</v>
      </c>
      <c r="J22" s="142" t="s">
        <v>20</v>
      </c>
    </row>
    <row r="23" spans="1:10" ht="15" customHeight="1" thickBot="1">
      <c r="A23" s="151" t="s">
        <v>17</v>
      </c>
      <c r="B23" s="107"/>
      <c r="C23" s="145"/>
      <c r="D23" s="69" t="s">
        <v>25</v>
      </c>
      <c r="E23" s="69" t="s">
        <v>21</v>
      </c>
      <c r="F23" s="69" t="s">
        <v>25</v>
      </c>
      <c r="G23" s="69" t="s">
        <v>21</v>
      </c>
      <c r="H23" s="145"/>
      <c r="I23" s="145"/>
      <c r="J23" s="143"/>
    </row>
    <row r="24" spans="2:10" ht="13.5" thickBot="1">
      <c r="B24" s="44" t="s">
        <v>12</v>
      </c>
      <c r="C24" s="26" t="str">
        <f>IF((D24+F24)&gt;41,(IF(OR(H24&gt;=$I$21,J24&gt;=$I$21),"MET","NOT MET")),"PENDING")</f>
        <v>PENDING</v>
      </c>
      <c r="D24" s="10"/>
      <c r="E24" s="10"/>
      <c r="F24" s="10"/>
      <c r="G24" s="10"/>
      <c r="H24" s="92" t="e">
        <f aca="true" t="shared" si="3" ref="H24:H33">100*(E24+G24)/(D24+F24)</f>
        <v>#DIV/0!</v>
      </c>
      <c r="I24" s="92" t="str">
        <f>IF((D24+F24)&gt;41,233*SQRT(0.25/((D24+F24)/2)),"*")</f>
        <v>*</v>
      </c>
      <c r="J24" s="92" t="str">
        <f aca="true" t="shared" si="4" ref="J24:J32">IF((D24+F24)&gt;41,H24+I24,"*")</f>
        <v>*</v>
      </c>
    </row>
    <row r="25" spans="2:10" ht="13.5" thickBot="1">
      <c r="B25" s="47" t="s">
        <v>26</v>
      </c>
      <c r="C25" s="93" t="str">
        <f aca="true" t="shared" si="5" ref="C25:C33">IF((D25+F25)&gt;41,(IF(OR(H25&gt;=$I$21,J25&gt;=$I$21),"MET","NOT MET")),"NA")</f>
        <v>NA</v>
      </c>
      <c r="D25" s="12"/>
      <c r="E25" s="12"/>
      <c r="F25" s="12"/>
      <c r="G25" s="12"/>
      <c r="H25" s="92" t="e">
        <f t="shared" si="3"/>
        <v>#DIV/0!</v>
      </c>
      <c r="I25" s="92" t="str">
        <f aca="true" t="shared" si="6" ref="I25:I33">IF((D25+F25)&gt;41,233*SQRT(0.25/((D25+F25)/2)),"*")</f>
        <v>*</v>
      </c>
      <c r="J25" s="92" t="str">
        <f t="shared" si="4"/>
        <v>*</v>
      </c>
    </row>
    <row r="26" spans="2:10" ht="13.5" thickBot="1">
      <c r="B26" s="47" t="s">
        <v>14</v>
      </c>
      <c r="C26" s="93" t="str">
        <f t="shared" si="5"/>
        <v>NA</v>
      </c>
      <c r="D26" s="12"/>
      <c r="E26" s="12"/>
      <c r="F26" s="12"/>
      <c r="G26" s="12"/>
      <c r="H26" s="92" t="e">
        <f t="shared" si="3"/>
        <v>#DIV/0!</v>
      </c>
      <c r="I26" s="92" t="str">
        <f t="shared" si="6"/>
        <v>*</v>
      </c>
      <c r="J26" s="92" t="str">
        <f t="shared" si="4"/>
        <v>*</v>
      </c>
    </row>
    <row r="27" spans="2:10" ht="13.5" thickBot="1">
      <c r="B27" s="47" t="s">
        <v>13</v>
      </c>
      <c r="C27" s="93" t="str">
        <f t="shared" si="5"/>
        <v>NA</v>
      </c>
      <c r="D27" s="12"/>
      <c r="E27" s="12"/>
      <c r="F27" s="12"/>
      <c r="G27" s="12"/>
      <c r="H27" s="92" t="e">
        <f t="shared" si="3"/>
        <v>#DIV/0!</v>
      </c>
      <c r="I27" s="92" t="str">
        <f t="shared" si="6"/>
        <v>*</v>
      </c>
      <c r="J27" s="92" t="str">
        <f t="shared" si="4"/>
        <v>*</v>
      </c>
    </row>
    <row r="28" spans="2:10" ht="13.5" thickBot="1">
      <c r="B28" s="47" t="s">
        <v>28</v>
      </c>
      <c r="C28" s="93" t="str">
        <f t="shared" si="5"/>
        <v>NA</v>
      </c>
      <c r="D28" s="12"/>
      <c r="E28" s="12"/>
      <c r="F28" s="12"/>
      <c r="G28" s="12"/>
      <c r="H28" s="92" t="e">
        <f t="shared" si="3"/>
        <v>#DIV/0!</v>
      </c>
      <c r="I28" s="92" t="str">
        <f t="shared" si="6"/>
        <v>*</v>
      </c>
      <c r="J28" s="92" t="str">
        <f t="shared" si="4"/>
        <v>*</v>
      </c>
    </row>
    <row r="29" spans="2:10" ht="13.5" thickBot="1">
      <c r="B29" s="47" t="s">
        <v>29</v>
      </c>
      <c r="C29" s="93" t="str">
        <f t="shared" si="5"/>
        <v>NA</v>
      </c>
      <c r="D29" s="12"/>
      <c r="E29" s="12"/>
      <c r="F29" s="12"/>
      <c r="G29" s="12"/>
      <c r="H29" s="92" t="e">
        <f t="shared" si="3"/>
        <v>#DIV/0!</v>
      </c>
      <c r="I29" s="92" t="str">
        <f t="shared" si="6"/>
        <v>*</v>
      </c>
      <c r="J29" s="92" t="str">
        <f t="shared" si="4"/>
        <v>*</v>
      </c>
    </row>
    <row r="30" spans="2:10" ht="13.5" thickBot="1">
      <c r="B30" s="47" t="s">
        <v>30</v>
      </c>
      <c r="C30" s="93" t="str">
        <f t="shared" si="5"/>
        <v>NA</v>
      </c>
      <c r="D30" s="12"/>
      <c r="E30" s="12"/>
      <c r="F30" s="12"/>
      <c r="G30" s="12"/>
      <c r="H30" s="92" t="e">
        <f t="shared" si="3"/>
        <v>#DIV/0!</v>
      </c>
      <c r="I30" s="92" t="str">
        <f t="shared" si="6"/>
        <v>*</v>
      </c>
      <c r="J30" s="92" t="str">
        <f t="shared" si="4"/>
        <v>*</v>
      </c>
    </row>
    <row r="31" spans="2:10" ht="13.5" thickBot="1">
      <c r="B31" s="47" t="s">
        <v>27</v>
      </c>
      <c r="C31" s="93" t="str">
        <f t="shared" si="5"/>
        <v>NA</v>
      </c>
      <c r="D31" s="12"/>
      <c r="E31" s="12"/>
      <c r="F31" s="12"/>
      <c r="G31" s="12"/>
      <c r="H31" s="92" t="e">
        <f t="shared" si="3"/>
        <v>#DIV/0!</v>
      </c>
      <c r="I31" s="92" t="str">
        <f t="shared" si="6"/>
        <v>*</v>
      </c>
      <c r="J31" s="92" t="str">
        <f t="shared" si="4"/>
        <v>*</v>
      </c>
    </row>
    <row r="32" spans="2:10" ht="13.5" thickBot="1">
      <c r="B32" s="47" t="s">
        <v>31</v>
      </c>
      <c r="C32" s="93" t="str">
        <f t="shared" si="5"/>
        <v>NA</v>
      </c>
      <c r="D32" s="12"/>
      <c r="E32" s="12"/>
      <c r="F32" s="12"/>
      <c r="G32" s="12"/>
      <c r="H32" s="92" t="e">
        <f t="shared" si="3"/>
        <v>#DIV/0!</v>
      </c>
      <c r="I32" s="92" t="str">
        <f t="shared" si="6"/>
        <v>*</v>
      </c>
      <c r="J32" s="92" t="str">
        <f t="shared" si="4"/>
        <v>*</v>
      </c>
    </row>
    <row r="33" spans="2:10" ht="13.5" thickBot="1">
      <c r="B33" s="55" t="s">
        <v>32</v>
      </c>
      <c r="C33" s="93" t="str">
        <f t="shared" si="5"/>
        <v>NA</v>
      </c>
      <c r="D33" s="14"/>
      <c r="E33" s="14"/>
      <c r="F33" s="14"/>
      <c r="G33" s="14"/>
      <c r="H33" s="92" t="e">
        <f t="shared" si="3"/>
        <v>#DIV/0!</v>
      </c>
      <c r="I33" s="92" t="str">
        <f t="shared" si="6"/>
        <v>*</v>
      </c>
      <c r="J33" s="92" t="str">
        <f>IF((D19+F19)&gt;41,H33+I33,"*")</f>
        <v>*</v>
      </c>
    </row>
    <row r="34" ht="13.5" customHeight="1" thickBot="1"/>
    <row r="35" spans="1:13" ht="13.5" customHeight="1" thickBot="1">
      <c r="A35" s="132"/>
      <c r="B35" s="127"/>
      <c r="C35" s="144" t="s">
        <v>19</v>
      </c>
      <c r="D35" s="108" t="s">
        <v>1</v>
      </c>
      <c r="E35" s="109"/>
      <c r="F35" s="112" t="s">
        <v>48</v>
      </c>
      <c r="G35" s="144" t="s">
        <v>18</v>
      </c>
      <c r="H35" s="94"/>
      <c r="I35" s="95"/>
      <c r="M35" s="1"/>
    </row>
    <row r="36" spans="1:8" ht="25.5" customHeight="1" thickBot="1">
      <c r="A36" s="132" t="s">
        <v>19</v>
      </c>
      <c r="B36" s="127"/>
      <c r="C36" s="145"/>
      <c r="D36" s="83" t="s">
        <v>83</v>
      </c>
      <c r="E36" s="83" t="s">
        <v>102</v>
      </c>
      <c r="F36" s="113"/>
      <c r="G36" s="111"/>
      <c r="H36" s="94"/>
    </row>
    <row r="37" spans="2:8" ht="13.5" thickBot="1">
      <c r="B37" s="44" t="s">
        <v>12</v>
      </c>
      <c r="C37" s="96" t="str">
        <f aca="true" t="shared" si="7" ref="C37:C46">IF((D24+F24)&gt;41,(IF(C24="MET","NA",IF(F37&gt;=G37,"MET","NOT MET"))),"NA")</f>
        <v>NA</v>
      </c>
      <c r="D37" s="92" t="e">
        <f aca="true" t="shared" si="8" ref="D37:D46">100*E24/D24</f>
        <v>#DIV/0!</v>
      </c>
      <c r="E37" s="92" t="e">
        <f aca="true" t="shared" si="9" ref="E37:E46">100*G24/F24</f>
        <v>#DIV/0!</v>
      </c>
      <c r="F37" s="97" t="e">
        <f aca="true" t="shared" si="10" ref="F37:F46">E37-D37</f>
        <v>#DIV/0!</v>
      </c>
      <c r="G37" s="97" t="str">
        <f>IF((D24+F24)&gt;41,(100-D37)/10," *")</f>
        <v> *</v>
      </c>
      <c r="H37" s="98"/>
    </row>
    <row r="38" spans="2:8" ht="13.5" thickBot="1">
      <c r="B38" s="47" t="s">
        <v>26</v>
      </c>
      <c r="C38" s="96" t="str">
        <f t="shared" si="7"/>
        <v>NA</v>
      </c>
      <c r="D38" s="92" t="e">
        <f t="shared" si="8"/>
        <v>#DIV/0!</v>
      </c>
      <c r="E38" s="92" t="e">
        <f t="shared" si="9"/>
        <v>#DIV/0!</v>
      </c>
      <c r="F38" s="97" t="e">
        <f t="shared" si="10"/>
        <v>#DIV/0!</v>
      </c>
      <c r="G38" s="97" t="str">
        <f aca="true" t="shared" si="11" ref="G38:G46">IF((D25+F25)&gt;41,(100-D38)/10," *")</f>
        <v> *</v>
      </c>
      <c r="H38" s="98"/>
    </row>
    <row r="39" spans="2:8" ht="13.5" thickBot="1">
      <c r="B39" s="47" t="s">
        <v>14</v>
      </c>
      <c r="C39" s="96" t="str">
        <f t="shared" si="7"/>
        <v>NA</v>
      </c>
      <c r="D39" s="92" t="e">
        <f t="shared" si="8"/>
        <v>#DIV/0!</v>
      </c>
      <c r="E39" s="92" t="e">
        <f t="shared" si="9"/>
        <v>#DIV/0!</v>
      </c>
      <c r="F39" s="97" t="e">
        <f t="shared" si="10"/>
        <v>#DIV/0!</v>
      </c>
      <c r="G39" s="97" t="str">
        <f t="shared" si="11"/>
        <v> *</v>
      </c>
      <c r="H39" s="98"/>
    </row>
    <row r="40" spans="2:8" ht="13.5" thickBot="1">
      <c r="B40" s="47" t="s">
        <v>13</v>
      </c>
      <c r="C40" s="96" t="str">
        <f t="shared" si="7"/>
        <v>NA</v>
      </c>
      <c r="D40" s="92" t="e">
        <f t="shared" si="8"/>
        <v>#DIV/0!</v>
      </c>
      <c r="E40" s="92" t="e">
        <f t="shared" si="9"/>
        <v>#DIV/0!</v>
      </c>
      <c r="F40" s="97" t="e">
        <f t="shared" si="10"/>
        <v>#DIV/0!</v>
      </c>
      <c r="G40" s="97" t="str">
        <f t="shared" si="11"/>
        <v> *</v>
      </c>
      <c r="H40" s="98"/>
    </row>
    <row r="41" spans="2:8" ht="13.5" thickBot="1">
      <c r="B41" s="47" t="s">
        <v>28</v>
      </c>
      <c r="C41" s="96" t="str">
        <f t="shared" si="7"/>
        <v>NA</v>
      </c>
      <c r="D41" s="92" t="e">
        <f t="shared" si="8"/>
        <v>#DIV/0!</v>
      </c>
      <c r="E41" s="92" t="e">
        <f t="shared" si="9"/>
        <v>#DIV/0!</v>
      </c>
      <c r="F41" s="97" t="e">
        <f t="shared" si="10"/>
        <v>#DIV/0!</v>
      </c>
      <c r="G41" s="97" t="str">
        <f t="shared" si="11"/>
        <v> *</v>
      </c>
      <c r="H41" s="98"/>
    </row>
    <row r="42" spans="2:8" ht="13.5" thickBot="1">
      <c r="B42" s="47" t="s">
        <v>29</v>
      </c>
      <c r="C42" s="96" t="str">
        <f t="shared" si="7"/>
        <v>NA</v>
      </c>
      <c r="D42" s="92" t="e">
        <f t="shared" si="8"/>
        <v>#DIV/0!</v>
      </c>
      <c r="E42" s="92" t="e">
        <f t="shared" si="9"/>
        <v>#DIV/0!</v>
      </c>
      <c r="F42" s="97" t="e">
        <f t="shared" si="10"/>
        <v>#DIV/0!</v>
      </c>
      <c r="G42" s="97" t="str">
        <f t="shared" si="11"/>
        <v> *</v>
      </c>
      <c r="H42" s="98"/>
    </row>
    <row r="43" spans="2:8" ht="13.5" thickBot="1">
      <c r="B43" s="47" t="s">
        <v>30</v>
      </c>
      <c r="C43" s="96" t="str">
        <f t="shared" si="7"/>
        <v>NA</v>
      </c>
      <c r="D43" s="92" t="e">
        <f t="shared" si="8"/>
        <v>#DIV/0!</v>
      </c>
      <c r="E43" s="92" t="e">
        <f t="shared" si="9"/>
        <v>#DIV/0!</v>
      </c>
      <c r="F43" s="97" t="e">
        <f t="shared" si="10"/>
        <v>#DIV/0!</v>
      </c>
      <c r="G43" s="97" t="str">
        <f t="shared" si="11"/>
        <v> *</v>
      </c>
      <c r="H43" s="98"/>
    </row>
    <row r="44" spans="2:8" ht="13.5" thickBot="1">
      <c r="B44" s="47" t="s">
        <v>27</v>
      </c>
      <c r="C44" s="96" t="str">
        <f t="shared" si="7"/>
        <v>NA</v>
      </c>
      <c r="D44" s="92" t="e">
        <f t="shared" si="8"/>
        <v>#DIV/0!</v>
      </c>
      <c r="E44" s="92" t="e">
        <f t="shared" si="9"/>
        <v>#DIV/0!</v>
      </c>
      <c r="F44" s="97" t="e">
        <f t="shared" si="10"/>
        <v>#DIV/0!</v>
      </c>
      <c r="G44" s="97" t="str">
        <f t="shared" si="11"/>
        <v> *</v>
      </c>
      <c r="H44" s="98"/>
    </row>
    <row r="45" spans="2:8" ht="13.5" thickBot="1">
      <c r="B45" s="47" t="s">
        <v>31</v>
      </c>
      <c r="C45" s="96" t="str">
        <f t="shared" si="7"/>
        <v>NA</v>
      </c>
      <c r="D45" s="92" t="e">
        <f t="shared" si="8"/>
        <v>#DIV/0!</v>
      </c>
      <c r="E45" s="92" t="e">
        <f t="shared" si="9"/>
        <v>#DIV/0!</v>
      </c>
      <c r="F45" s="97" t="e">
        <f t="shared" si="10"/>
        <v>#DIV/0!</v>
      </c>
      <c r="G45" s="97" t="str">
        <f t="shared" si="11"/>
        <v> *</v>
      </c>
      <c r="H45" s="98"/>
    </row>
    <row r="46" spans="2:8" ht="13.5" thickBot="1">
      <c r="B46" s="55" t="s">
        <v>32</v>
      </c>
      <c r="C46" s="96" t="str">
        <f t="shared" si="7"/>
        <v>NA</v>
      </c>
      <c r="D46" s="92" t="e">
        <f t="shared" si="8"/>
        <v>#DIV/0!</v>
      </c>
      <c r="E46" s="92" t="e">
        <f t="shared" si="9"/>
        <v>#DIV/0!</v>
      </c>
      <c r="F46" s="97" t="e">
        <f t="shared" si="10"/>
        <v>#DIV/0!</v>
      </c>
      <c r="G46" s="97" t="str">
        <f t="shared" si="11"/>
        <v> *</v>
      </c>
      <c r="H46" s="98"/>
    </row>
  </sheetData>
  <sheetProtection sheet="1" objects="1" scenarios="1"/>
  <mergeCells count="23">
    <mergeCell ref="J22:J23"/>
    <mergeCell ref="I22:I23"/>
    <mergeCell ref="H22:H23"/>
    <mergeCell ref="C22:C23"/>
    <mergeCell ref="F22:G22"/>
    <mergeCell ref="A2:I2"/>
    <mergeCell ref="A1:I1"/>
    <mergeCell ref="G4:I4"/>
    <mergeCell ref="C8:C9"/>
    <mergeCell ref="A9:B9"/>
    <mergeCell ref="D8:E8"/>
    <mergeCell ref="F8:G8"/>
    <mergeCell ref="F7:H7"/>
    <mergeCell ref="A36:B36"/>
    <mergeCell ref="A23:B23"/>
    <mergeCell ref="A35:B35"/>
    <mergeCell ref="D22:E22"/>
    <mergeCell ref="A22:B22"/>
    <mergeCell ref="D35:E35"/>
    <mergeCell ref="G21:H21"/>
    <mergeCell ref="C35:C36"/>
    <mergeCell ref="G35:G36"/>
    <mergeCell ref="F35:F36"/>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5.xml><?xml version="1.0" encoding="utf-8"?>
<worksheet xmlns="http://schemas.openxmlformats.org/spreadsheetml/2006/main" xmlns:r="http://schemas.openxmlformats.org/officeDocument/2006/relationships">
  <dimension ref="A1:Y46"/>
  <sheetViews>
    <sheetView workbookViewId="0" topLeftCell="A1">
      <selection activeCell="A3" sqref="A3"/>
    </sheetView>
  </sheetViews>
  <sheetFormatPr defaultColWidth="9.140625" defaultRowHeight="12.75"/>
  <cols>
    <col min="1" max="1" width="11.00390625" style="25" customWidth="1"/>
    <col min="2" max="2" width="27.00390625" style="25" customWidth="1"/>
    <col min="3" max="3" width="9.28125" style="25" customWidth="1"/>
    <col min="4" max="4" width="6.7109375" style="25" customWidth="1"/>
    <col min="5" max="5" width="6.28125" style="25" customWidth="1"/>
    <col min="6" max="6" width="7.7109375" style="25" customWidth="1"/>
    <col min="7" max="7" width="7.140625" style="25" customWidth="1"/>
    <col min="8" max="8" width="8.7109375" style="25" customWidth="1"/>
    <col min="9" max="9" width="7.140625" style="25" customWidth="1"/>
    <col min="10" max="10" width="7.7109375" style="25" customWidth="1"/>
  </cols>
  <sheetData>
    <row r="1" spans="1:25" s="3" customFormat="1" ht="21" customHeight="1">
      <c r="A1" s="134" t="s">
        <v>99</v>
      </c>
      <c r="B1" s="134"/>
      <c r="C1" s="134"/>
      <c r="D1" s="134"/>
      <c r="E1" s="134"/>
      <c r="F1" s="134"/>
      <c r="G1" s="134"/>
      <c r="H1" s="134"/>
      <c r="I1" s="134"/>
      <c r="J1" s="70"/>
      <c r="K1" s="2"/>
      <c r="L1" s="2"/>
      <c r="M1" s="2"/>
      <c r="N1" s="2"/>
      <c r="O1" s="2"/>
      <c r="P1" s="2"/>
      <c r="Q1" s="2"/>
      <c r="R1" s="2"/>
      <c r="S1" s="2"/>
      <c r="T1" s="2"/>
      <c r="U1" s="2"/>
      <c r="V1" s="2"/>
      <c r="W1" s="2"/>
      <c r="X1" s="2"/>
      <c r="Y1" s="4"/>
    </row>
    <row r="2" spans="1:25" s="3" customFormat="1" ht="18" customHeight="1">
      <c r="A2" s="148" t="s">
        <v>104</v>
      </c>
      <c r="B2" s="148"/>
      <c r="C2" s="148"/>
      <c r="D2" s="148"/>
      <c r="E2" s="148"/>
      <c r="F2" s="148"/>
      <c r="G2" s="148"/>
      <c r="H2" s="148"/>
      <c r="I2" s="148"/>
      <c r="J2" s="70"/>
      <c r="K2" s="2"/>
      <c r="L2" s="2"/>
      <c r="M2" s="2"/>
      <c r="N2" s="2"/>
      <c r="O2" s="2"/>
      <c r="P2" s="2"/>
      <c r="Q2" s="2"/>
      <c r="R2" s="2"/>
      <c r="S2" s="2"/>
      <c r="T2" s="2"/>
      <c r="U2" s="2"/>
      <c r="V2" s="2"/>
      <c r="W2" s="2"/>
      <c r="X2" s="2"/>
      <c r="Y2" s="4"/>
    </row>
    <row r="3" spans="1:25" s="3" customFormat="1" ht="8.25" customHeight="1">
      <c r="A3" s="71"/>
      <c r="B3" s="71"/>
      <c r="C3" s="71"/>
      <c r="D3" s="71"/>
      <c r="E3" s="71"/>
      <c r="F3" s="71"/>
      <c r="G3" s="71"/>
      <c r="H3" s="71"/>
      <c r="I3" s="71"/>
      <c r="J3" s="70"/>
      <c r="K3" s="2"/>
      <c r="L3" s="2"/>
      <c r="M3" s="2"/>
      <c r="N3" s="2"/>
      <c r="O3" s="2"/>
      <c r="P3" s="2"/>
      <c r="Q3" s="2"/>
      <c r="R3" s="2"/>
      <c r="S3" s="2"/>
      <c r="T3" s="2"/>
      <c r="U3" s="2"/>
      <c r="V3" s="2"/>
      <c r="W3" s="2"/>
      <c r="X3" s="2"/>
      <c r="Y3" s="4"/>
    </row>
    <row r="4" spans="1:12" s="3" customFormat="1" ht="16.5" customHeight="1">
      <c r="A4" s="32" t="s">
        <v>11</v>
      </c>
      <c r="B4" s="72" t="str">
        <f>' Summary DISTRICT'!$B$3</f>
        <v>Evergreen</v>
      </c>
      <c r="C4" s="33"/>
      <c r="D4" s="37"/>
      <c r="E4" s="37"/>
      <c r="F4" s="37"/>
      <c r="G4" s="134"/>
      <c r="H4" s="134"/>
      <c r="I4" s="134"/>
      <c r="J4" s="37"/>
      <c r="K4" s="5"/>
      <c r="L4" s="5"/>
    </row>
    <row r="5" spans="1:11" s="3" customFormat="1" ht="16.5" customHeight="1">
      <c r="A5" s="32"/>
      <c r="B5" s="72"/>
      <c r="C5" s="33"/>
      <c r="D5" s="37"/>
      <c r="E5" s="37"/>
      <c r="F5" s="37"/>
      <c r="G5" s="37"/>
      <c r="H5" s="37"/>
      <c r="I5" s="37"/>
      <c r="J5" s="37"/>
      <c r="K5" s="5"/>
    </row>
    <row r="6" spans="1:9" ht="13.5" customHeight="1">
      <c r="A6" s="73"/>
      <c r="B6" s="73"/>
      <c r="C6" s="74"/>
      <c r="D6" s="74"/>
      <c r="E6" s="74"/>
      <c r="F6" s="74"/>
      <c r="G6" s="74"/>
      <c r="H6" s="74"/>
      <c r="I6" s="74"/>
    </row>
    <row r="7" spans="1:11" ht="16.5" customHeight="1" thickBot="1">
      <c r="A7" s="75"/>
      <c r="B7" s="76"/>
      <c r="C7" s="77"/>
      <c r="D7" s="77"/>
      <c r="E7" s="77"/>
      <c r="F7" s="126" t="s">
        <v>50</v>
      </c>
      <c r="G7" s="126"/>
      <c r="H7" s="126"/>
      <c r="I7" s="78">
        <v>94.5</v>
      </c>
      <c r="K7" s="1"/>
    </row>
    <row r="8" spans="1:9" ht="16.5" thickBot="1">
      <c r="A8" s="76"/>
      <c r="B8" s="79"/>
      <c r="C8" s="149" t="s">
        <v>0</v>
      </c>
      <c r="D8" s="124" t="s">
        <v>0</v>
      </c>
      <c r="E8" s="125"/>
      <c r="F8" s="124" t="s">
        <v>8</v>
      </c>
      <c r="G8" s="125"/>
      <c r="H8" s="81" t="s">
        <v>0</v>
      </c>
      <c r="I8" s="80" t="s">
        <v>0</v>
      </c>
    </row>
    <row r="9" spans="1:9" ht="16.5" thickBot="1">
      <c r="A9" s="151" t="s">
        <v>0</v>
      </c>
      <c r="B9" s="152"/>
      <c r="C9" s="150"/>
      <c r="D9" s="83" t="s">
        <v>83</v>
      </c>
      <c r="E9" s="83" t="s">
        <v>102</v>
      </c>
      <c r="F9" s="83" t="s">
        <v>83</v>
      </c>
      <c r="G9" s="83" t="s">
        <v>102</v>
      </c>
      <c r="H9" s="84" t="s">
        <v>58</v>
      </c>
      <c r="I9" s="85" t="s">
        <v>3</v>
      </c>
    </row>
    <row r="10" spans="1:9" ht="16.5" thickBot="1">
      <c r="A10" s="75"/>
      <c r="B10" s="44" t="s">
        <v>12</v>
      </c>
      <c r="C10" s="26" t="str">
        <f>IF((D10+E10+F10+G10)&gt;39,(IF(OR(I10&gt;=$I$7,100*E10/(E10+G10)&gt;=$I$7),"MET","NOT MET")),"PENDING")</f>
        <v>PENDING</v>
      </c>
      <c r="D10" s="99"/>
      <c r="E10" s="10"/>
      <c r="F10" s="11"/>
      <c r="G10" s="22"/>
      <c r="H10" s="86">
        <f aca="true" t="shared" si="0" ref="H10:H19">D10+E10+F10+G10</f>
        <v>0</v>
      </c>
      <c r="I10" s="87" t="e">
        <f>100*(D10+E10)/(D10+E10+F10+G10)</f>
        <v>#DIV/0!</v>
      </c>
    </row>
    <row r="11" spans="1:9" ht="16.5" thickBot="1">
      <c r="A11" s="75"/>
      <c r="B11" s="47" t="s">
        <v>26</v>
      </c>
      <c r="C11" s="26" t="str">
        <f>IF((D11+E11+F11+G11)&gt;39,(IF(OR(I11&gt;=$I$7,100*E11/(E11+G11)&gt;=$I$7),"MET","NOT MET")),"NA")</f>
        <v>NA</v>
      </c>
      <c r="D11" s="99"/>
      <c r="E11" s="12"/>
      <c r="F11" s="13"/>
      <c r="G11" s="23"/>
      <c r="H11" s="86">
        <f t="shared" si="0"/>
        <v>0</v>
      </c>
      <c r="I11" s="87" t="e">
        <f aca="true" t="shared" si="1" ref="I11:I19">100*(D11+E11)/(D11+E11+F11+G11)</f>
        <v>#DIV/0!</v>
      </c>
    </row>
    <row r="12" spans="1:9" ht="16.5" thickBot="1">
      <c r="A12" s="75"/>
      <c r="B12" s="47" t="s">
        <v>14</v>
      </c>
      <c r="C12" s="26" t="str">
        <f aca="true" t="shared" si="2" ref="C12:C19">IF((D12+E12+F12+G12)&gt;39,(IF(OR(I12&gt;=$I$7,100*E12/(E12+G12)&gt;=$I$7),"MET","NOT MET")),"NA")</f>
        <v>NA</v>
      </c>
      <c r="D12" s="99"/>
      <c r="E12" s="12"/>
      <c r="F12" s="13"/>
      <c r="G12" s="23"/>
      <c r="H12" s="86">
        <f t="shared" si="0"/>
        <v>0</v>
      </c>
      <c r="I12" s="87" t="e">
        <f t="shared" si="1"/>
        <v>#DIV/0!</v>
      </c>
    </row>
    <row r="13" spans="1:9" ht="16.5" thickBot="1">
      <c r="A13" s="75"/>
      <c r="B13" s="47" t="s">
        <v>13</v>
      </c>
      <c r="C13" s="26" t="str">
        <f t="shared" si="2"/>
        <v>NA</v>
      </c>
      <c r="D13" s="99"/>
      <c r="E13" s="12"/>
      <c r="F13" s="13"/>
      <c r="G13" s="23"/>
      <c r="H13" s="86">
        <f t="shared" si="0"/>
        <v>0</v>
      </c>
      <c r="I13" s="87" t="e">
        <f t="shared" si="1"/>
        <v>#DIV/0!</v>
      </c>
    </row>
    <row r="14" spans="1:9" ht="16.5" thickBot="1">
      <c r="A14" s="75"/>
      <c r="B14" s="47" t="s">
        <v>28</v>
      </c>
      <c r="C14" s="26" t="str">
        <f t="shared" si="2"/>
        <v>NA</v>
      </c>
      <c r="D14" s="99"/>
      <c r="E14" s="12"/>
      <c r="F14" s="13"/>
      <c r="G14" s="23"/>
      <c r="H14" s="86">
        <f t="shared" si="0"/>
        <v>0</v>
      </c>
      <c r="I14" s="87" t="e">
        <f t="shared" si="1"/>
        <v>#DIV/0!</v>
      </c>
    </row>
    <row r="15" spans="1:9" ht="16.5" thickBot="1">
      <c r="A15" s="75"/>
      <c r="B15" s="47" t="s">
        <v>29</v>
      </c>
      <c r="C15" s="26" t="str">
        <f t="shared" si="2"/>
        <v>NA</v>
      </c>
      <c r="D15" s="99"/>
      <c r="E15" s="12"/>
      <c r="F15" s="13"/>
      <c r="G15" s="23"/>
      <c r="H15" s="86">
        <f t="shared" si="0"/>
        <v>0</v>
      </c>
      <c r="I15" s="87" t="e">
        <f t="shared" si="1"/>
        <v>#DIV/0!</v>
      </c>
    </row>
    <row r="16" spans="1:9" ht="16.5" thickBot="1">
      <c r="A16" s="75"/>
      <c r="B16" s="47" t="s">
        <v>30</v>
      </c>
      <c r="C16" s="26" t="str">
        <f t="shared" si="2"/>
        <v>NA</v>
      </c>
      <c r="D16" s="99"/>
      <c r="E16" s="12"/>
      <c r="F16" s="13"/>
      <c r="G16" s="23"/>
      <c r="H16" s="86">
        <f t="shared" si="0"/>
        <v>0</v>
      </c>
      <c r="I16" s="87" t="e">
        <f t="shared" si="1"/>
        <v>#DIV/0!</v>
      </c>
    </row>
    <row r="17" spans="1:9" ht="16.5" thickBot="1">
      <c r="A17" s="75"/>
      <c r="B17" s="47" t="s">
        <v>27</v>
      </c>
      <c r="C17" s="26" t="str">
        <f t="shared" si="2"/>
        <v>NA</v>
      </c>
      <c r="D17" s="99"/>
      <c r="E17" s="12"/>
      <c r="F17" s="13"/>
      <c r="G17" s="23"/>
      <c r="H17" s="86">
        <f t="shared" si="0"/>
        <v>0</v>
      </c>
      <c r="I17" s="87" t="e">
        <f t="shared" si="1"/>
        <v>#DIV/0!</v>
      </c>
    </row>
    <row r="18" spans="1:9" ht="16.5" thickBot="1">
      <c r="A18" s="75"/>
      <c r="B18" s="47" t="s">
        <v>31</v>
      </c>
      <c r="C18" s="26" t="str">
        <f t="shared" si="2"/>
        <v>NA</v>
      </c>
      <c r="D18" s="99"/>
      <c r="E18" s="12"/>
      <c r="F18" s="13"/>
      <c r="G18" s="23"/>
      <c r="H18" s="86">
        <f t="shared" si="0"/>
        <v>0</v>
      </c>
      <c r="I18" s="87" t="e">
        <f t="shared" si="1"/>
        <v>#DIV/0!</v>
      </c>
    </row>
    <row r="19" spans="1:9" ht="16.5" thickBot="1">
      <c r="A19" s="75"/>
      <c r="B19" s="55" t="s">
        <v>32</v>
      </c>
      <c r="C19" s="26" t="str">
        <f t="shared" si="2"/>
        <v>NA</v>
      </c>
      <c r="D19" s="99"/>
      <c r="E19" s="14"/>
      <c r="F19" s="15"/>
      <c r="G19" s="24"/>
      <c r="H19" s="86">
        <f t="shared" si="0"/>
        <v>0</v>
      </c>
      <c r="I19" s="87" t="e">
        <f t="shared" si="1"/>
        <v>#DIV/0!</v>
      </c>
    </row>
    <row r="20" spans="1:7" ht="15.75">
      <c r="A20" s="75"/>
      <c r="B20" s="66"/>
      <c r="C20" s="88"/>
      <c r="D20" s="90"/>
      <c r="E20" s="90"/>
      <c r="F20" s="90"/>
      <c r="G20" s="90"/>
    </row>
    <row r="21" spans="1:9" ht="17.25" customHeight="1" thickBot="1">
      <c r="A21" s="75"/>
      <c r="B21" s="75"/>
      <c r="G21" s="110" t="s">
        <v>51</v>
      </c>
      <c r="H21" s="110"/>
      <c r="I21" s="91">
        <v>50</v>
      </c>
    </row>
    <row r="22" spans="1:10" ht="13.5" customHeight="1" thickBot="1">
      <c r="A22" s="151"/>
      <c r="B22" s="152"/>
      <c r="C22" s="144" t="s">
        <v>17</v>
      </c>
      <c r="D22" s="146" t="s">
        <v>56</v>
      </c>
      <c r="E22" s="147"/>
      <c r="F22" s="146" t="s">
        <v>101</v>
      </c>
      <c r="G22" s="147"/>
      <c r="H22" s="144" t="s">
        <v>22</v>
      </c>
      <c r="I22" s="144" t="s">
        <v>2</v>
      </c>
      <c r="J22" s="142" t="s">
        <v>20</v>
      </c>
    </row>
    <row r="23" spans="1:10" ht="15" customHeight="1" thickBot="1">
      <c r="A23" s="151" t="s">
        <v>17</v>
      </c>
      <c r="B23" s="107"/>
      <c r="C23" s="145"/>
      <c r="D23" s="69" t="s">
        <v>25</v>
      </c>
      <c r="E23" s="69" t="s">
        <v>21</v>
      </c>
      <c r="F23" s="69" t="s">
        <v>25</v>
      </c>
      <c r="G23" s="69" t="s">
        <v>21</v>
      </c>
      <c r="H23" s="145"/>
      <c r="I23" s="145"/>
      <c r="J23" s="143"/>
    </row>
    <row r="24" spans="2:10" ht="13.5" thickBot="1">
      <c r="B24" s="44" t="s">
        <v>12</v>
      </c>
      <c r="C24" s="26" t="str">
        <f>IF((D24+F24)&gt;41,(IF(OR(H24&gt;=$I$21,J24&gt;=$I$21),"MET","NOT MET")),"PENDING")</f>
        <v>PENDING</v>
      </c>
      <c r="D24" s="10"/>
      <c r="E24" s="10"/>
      <c r="F24" s="10"/>
      <c r="G24" s="10"/>
      <c r="H24" s="92" t="e">
        <f>100*(E24+G24)/(D24+F24)</f>
        <v>#DIV/0!</v>
      </c>
      <c r="I24" s="92" t="str">
        <f>IF((D24+F24)&gt;41,233*SQRT(0.25/((D24+F24)/2)),"*")</f>
        <v>*</v>
      </c>
      <c r="J24" s="92" t="str">
        <f>IF((D24+F24)&gt;41,H24+I24,"*")</f>
        <v>*</v>
      </c>
    </row>
    <row r="25" spans="2:10" ht="13.5" thickBot="1">
      <c r="B25" s="47" t="s">
        <v>26</v>
      </c>
      <c r="C25" s="93" t="str">
        <f>IF((D25+F25)&gt;41,(IF(OR(H25&gt;=$I$21,J25&gt;=$I$21),"MET","NOT MET")),"NA")</f>
        <v>NA</v>
      </c>
      <c r="D25" s="12"/>
      <c r="E25" s="12"/>
      <c r="F25" s="12"/>
      <c r="G25" s="12"/>
      <c r="H25" s="92" t="e">
        <f aca="true" t="shared" si="3" ref="H25:H33">100*(E25+G25)/(D25+F25)</f>
        <v>#DIV/0!</v>
      </c>
      <c r="I25" s="92" t="str">
        <f aca="true" t="shared" si="4" ref="I25:I33">IF((D25+F25)&gt;41,233*SQRT(0.25/((D25+F25)/2)),"*")</f>
        <v>*</v>
      </c>
      <c r="J25" s="92" t="str">
        <f aca="true" t="shared" si="5" ref="J25:J32">IF((D25+F25)&gt;41,H25+I25,"*")</f>
        <v>*</v>
      </c>
    </row>
    <row r="26" spans="2:10" ht="13.5" thickBot="1">
      <c r="B26" s="47" t="s">
        <v>14</v>
      </c>
      <c r="C26" s="93" t="str">
        <f>IF((D26+F26)&gt;41,(IF(OR(H26&gt;=$I$21,J26&gt;=$I$21),"MET","NOT MET")),"NA")</f>
        <v>NA</v>
      </c>
      <c r="D26" s="12"/>
      <c r="E26" s="12"/>
      <c r="F26" s="12"/>
      <c r="G26" s="12"/>
      <c r="H26" s="92" t="e">
        <f t="shared" si="3"/>
        <v>#DIV/0!</v>
      </c>
      <c r="I26" s="92" t="str">
        <f t="shared" si="4"/>
        <v>*</v>
      </c>
      <c r="J26" s="92" t="str">
        <f t="shared" si="5"/>
        <v>*</v>
      </c>
    </row>
    <row r="27" spans="2:10" ht="13.5" thickBot="1">
      <c r="B27" s="47" t="s">
        <v>13</v>
      </c>
      <c r="C27" s="93" t="str">
        <f aca="true" t="shared" si="6" ref="C27:C33">IF((D27+F27)&gt;41,(IF(OR(H27&gt;=$I$21,J27&gt;=$I$21),"MET","NOT MET")),"NA")</f>
        <v>NA</v>
      </c>
      <c r="D27" s="12"/>
      <c r="E27" s="12"/>
      <c r="F27" s="12"/>
      <c r="G27" s="12"/>
      <c r="H27" s="92" t="e">
        <f t="shared" si="3"/>
        <v>#DIV/0!</v>
      </c>
      <c r="I27" s="92" t="str">
        <f t="shared" si="4"/>
        <v>*</v>
      </c>
      <c r="J27" s="92" t="str">
        <f t="shared" si="5"/>
        <v>*</v>
      </c>
    </row>
    <row r="28" spans="2:10" ht="13.5" thickBot="1">
      <c r="B28" s="47" t="s">
        <v>28</v>
      </c>
      <c r="C28" s="93" t="str">
        <f t="shared" si="6"/>
        <v>NA</v>
      </c>
      <c r="D28" s="12"/>
      <c r="E28" s="12"/>
      <c r="F28" s="12"/>
      <c r="G28" s="12"/>
      <c r="H28" s="92" t="e">
        <f t="shared" si="3"/>
        <v>#DIV/0!</v>
      </c>
      <c r="I28" s="92" t="str">
        <f t="shared" si="4"/>
        <v>*</v>
      </c>
      <c r="J28" s="92" t="str">
        <f t="shared" si="5"/>
        <v>*</v>
      </c>
    </row>
    <row r="29" spans="2:10" ht="13.5" thickBot="1">
      <c r="B29" s="47" t="s">
        <v>29</v>
      </c>
      <c r="C29" s="93" t="str">
        <f t="shared" si="6"/>
        <v>NA</v>
      </c>
      <c r="D29" s="12"/>
      <c r="E29" s="12"/>
      <c r="F29" s="12"/>
      <c r="G29" s="12"/>
      <c r="H29" s="92" t="e">
        <f t="shared" si="3"/>
        <v>#DIV/0!</v>
      </c>
      <c r="I29" s="92" t="str">
        <f t="shared" si="4"/>
        <v>*</v>
      </c>
      <c r="J29" s="92" t="str">
        <f t="shared" si="5"/>
        <v>*</v>
      </c>
    </row>
    <row r="30" spans="2:10" ht="13.5" thickBot="1">
      <c r="B30" s="47" t="s">
        <v>30</v>
      </c>
      <c r="C30" s="93" t="str">
        <f t="shared" si="6"/>
        <v>NA</v>
      </c>
      <c r="D30" s="12"/>
      <c r="E30" s="12"/>
      <c r="F30" s="12"/>
      <c r="G30" s="12"/>
      <c r="H30" s="92" t="e">
        <f t="shared" si="3"/>
        <v>#DIV/0!</v>
      </c>
      <c r="I30" s="92" t="str">
        <f t="shared" si="4"/>
        <v>*</v>
      </c>
      <c r="J30" s="92" t="str">
        <f t="shared" si="5"/>
        <v>*</v>
      </c>
    </row>
    <row r="31" spans="2:10" ht="13.5" thickBot="1">
      <c r="B31" s="47" t="s">
        <v>27</v>
      </c>
      <c r="C31" s="93" t="str">
        <f t="shared" si="6"/>
        <v>NA</v>
      </c>
      <c r="D31" s="12"/>
      <c r="E31" s="12"/>
      <c r="F31" s="12"/>
      <c r="G31" s="12"/>
      <c r="H31" s="92" t="e">
        <f t="shared" si="3"/>
        <v>#DIV/0!</v>
      </c>
      <c r="I31" s="92" t="str">
        <f t="shared" si="4"/>
        <v>*</v>
      </c>
      <c r="J31" s="92" t="str">
        <f t="shared" si="5"/>
        <v>*</v>
      </c>
    </row>
    <row r="32" spans="2:10" ht="13.5" thickBot="1">
      <c r="B32" s="47" t="s">
        <v>31</v>
      </c>
      <c r="C32" s="93" t="str">
        <f t="shared" si="6"/>
        <v>NA</v>
      </c>
      <c r="D32" s="12"/>
      <c r="E32" s="12"/>
      <c r="F32" s="12"/>
      <c r="G32" s="12"/>
      <c r="H32" s="92" t="e">
        <f t="shared" si="3"/>
        <v>#DIV/0!</v>
      </c>
      <c r="I32" s="92" t="str">
        <f t="shared" si="4"/>
        <v>*</v>
      </c>
      <c r="J32" s="92" t="str">
        <f t="shared" si="5"/>
        <v>*</v>
      </c>
    </row>
    <row r="33" spans="2:10" ht="13.5" thickBot="1">
      <c r="B33" s="55" t="s">
        <v>32</v>
      </c>
      <c r="C33" s="93" t="str">
        <f t="shared" si="6"/>
        <v>NA</v>
      </c>
      <c r="D33" s="14"/>
      <c r="E33" s="14"/>
      <c r="F33" s="14"/>
      <c r="G33" s="14"/>
      <c r="H33" s="92" t="e">
        <f t="shared" si="3"/>
        <v>#DIV/0!</v>
      </c>
      <c r="I33" s="92" t="str">
        <f t="shared" si="4"/>
        <v>*</v>
      </c>
      <c r="J33" s="92" t="str">
        <f>IF((D19+F19)&gt;41,H33+I33,"*")</f>
        <v>*</v>
      </c>
    </row>
    <row r="34" ht="13.5" customHeight="1" thickBot="1"/>
    <row r="35" spans="1:13" ht="13.5" customHeight="1" thickBot="1">
      <c r="A35" s="132"/>
      <c r="B35" s="127"/>
      <c r="C35" s="144" t="s">
        <v>19</v>
      </c>
      <c r="D35" s="108" t="s">
        <v>1</v>
      </c>
      <c r="E35" s="109"/>
      <c r="F35" s="112" t="s">
        <v>48</v>
      </c>
      <c r="G35" s="144" t="s">
        <v>18</v>
      </c>
      <c r="H35" s="94"/>
      <c r="I35" s="95"/>
      <c r="M35" s="1"/>
    </row>
    <row r="36" spans="1:8" ht="25.5" customHeight="1" thickBot="1">
      <c r="A36" s="132" t="s">
        <v>19</v>
      </c>
      <c r="B36" s="127"/>
      <c r="C36" s="145"/>
      <c r="D36" s="83" t="s">
        <v>83</v>
      </c>
      <c r="E36" s="83" t="s">
        <v>102</v>
      </c>
      <c r="F36" s="113"/>
      <c r="G36" s="111"/>
      <c r="H36" s="94"/>
    </row>
    <row r="37" spans="2:8" ht="13.5" thickBot="1">
      <c r="B37" s="44" t="s">
        <v>12</v>
      </c>
      <c r="C37" s="96" t="str">
        <f>IF((D24+F24)&gt;41,(IF(C24="MET","NA",IF(F37&gt;=G37,"MET","NOT MET"))),"NA")</f>
        <v>NA</v>
      </c>
      <c r="D37" s="92" t="e">
        <f>100*E24/D24</f>
        <v>#DIV/0!</v>
      </c>
      <c r="E37" s="92" t="e">
        <f aca="true" t="shared" si="7" ref="E37:E46">100*G24/F24</f>
        <v>#DIV/0!</v>
      </c>
      <c r="F37" s="97" t="e">
        <f aca="true" t="shared" si="8" ref="F37:F46">E37-D37</f>
        <v>#DIV/0!</v>
      </c>
      <c r="G37" s="97" t="str">
        <f>IF((D24+F24)&gt;41,(100-D37)/10," *")</f>
        <v> *</v>
      </c>
      <c r="H37" s="98"/>
    </row>
    <row r="38" spans="2:8" ht="13.5" thickBot="1">
      <c r="B38" s="47" t="s">
        <v>26</v>
      </c>
      <c r="C38" s="96" t="str">
        <f aca="true" t="shared" si="9" ref="C38:C46">IF((D25+F25)&gt;41,(IF(C25="MET","NA",IF(F38&gt;=G38,"MET","NOT MET"))),"NA")</f>
        <v>NA</v>
      </c>
      <c r="D38" s="92" t="e">
        <f aca="true" t="shared" si="10" ref="D38:D46">100*E25/D25</f>
        <v>#DIV/0!</v>
      </c>
      <c r="E38" s="92" t="e">
        <f t="shared" si="7"/>
        <v>#DIV/0!</v>
      </c>
      <c r="F38" s="97" t="e">
        <f t="shared" si="8"/>
        <v>#DIV/0!</v>
      </c>
      <c r="G38" s="97" t="str">
        <f aca="true" t="shared" si="11" ref="G38:G46">IF((D25+F25)&gt;41,(100-D38)/10," *")</f>
        <v> *</v>
      </c>
      <c r="H38" s="98"/>
    </row>
    <row r="39" spans="2:8" ht="13.5" thickBot="1">
      <c r="B39" s="47" t="s">
        <v>14</v>
      </c>
      <c r="C39" s="96" t="str">
        <f t="shared" si="9"/>
        <v>NA</v>
      </c>
      <c r="D39" s="92" t="e">
        <f t="shared" si="10"/>
        <v>#DIV/0!</v>
      </c>
      <c r="E39" s="92" t="e">
        <f t="shared" si="7"/>
        <v>#DIV/0!</v>
      </c>
      <c r="F39" s="97" t="e">
        <f t="shared" si="8"/>
        <v>#DIV/0!</v>
      </c>
      <c r="G39" s="97" t="str">
        <f t="shared" si="11"/>
        <v> *</v>
      </c>
      <c r="H39" s="98"/>
    </row>
    <row r="40" spans="2:8" ht="13.5" thickBot="1">
      <c r="B40" s="47" t="s">
        <v>13</v>
      </c>
      <c r="C40" s="96" t="str">
        <f t="shared" si="9"/>
        <v>NA</v>
      </c>
      <c r="D40" s="92" t="e">
        <f t="shared" si="10"/>
        <v>#DIV/0!</v>
      </c>
      <c r="E40" s="92" t="e">
        <f t="shared" si="7"/>
        <v>#DIV/0!</v>
      </c>
      <c r="F40" s="97" t="e">
        <f t="shared" si="8"/>
        <v>#DIV/0!</v>
      </c>
      <c r="G40" s="97" t="str">
        <f t="shared" si="11"/>
        <v> *</v>
      </c>
      <c r="H40" s="98"/>
    </row>
    <row r="41" spans="2:8" ht="13.5" thickBot="1">
      <c r="B41" s="47" t="s">
        <v>28</v>
      </c>
      <c r="C41" s="96" t="str">
        <f t="shared" si="9"/>
        <v>NA</v>
      </c>
      <c r="D41" s="92" t="e">
        <f t="shared" si="10"/>
        <v>#DIV/0!</v>
      </c>
      <c r="E41" s="92" t="e">
        <f t="shared" si="7"/>
        <v>#DIV/0!</v>
      </c>
      <c r="F41" s="97" t="e">
        <f t="shared" si="8"/>
        <v>#DIV/0!</v>
      </c>
      <c r="G41" s="97" t="str">
        <f t="shared" si="11"/>
        <v> *</v>
      </c>
      <c r="H41" s="98"/>
    </row>
    <row r="42" spans="2:8" ht="13.5" thickBot="1">
      <c r="B42" s="47" t="s">
        <v>29</v>
      </c>
      <c r="C42" s="96" t="str">
        <f t="shared" si="9"/>
        <v>NA</v>
      </c>
      <c r="D42" s="92" t="e">
        <f t="shared" si="10"/>
        <v>#DIV/0!</v>
      </c>
      <c r="E42" s="92" t="e">
        <f t="shared" si="7"/>
        <v>#DIV/0!</v>
      </c>
      <c r="F42" s="97" t="e">
        <f t="shared" si="8"/>
        <v>#DIV/0!</v>
      </c>
      <c r="G42" s="97" t="str">
        <f t="shared" si="11"/>
        <v> *</v>
      </c>
      <c r="H42" s="98"/>
    </row>
    <row r="43" spans="2:8" ht="13.5" thickBot="1">
      <c r="B43" s="47" t="s">
        <v>30</v>
      </c>
      <c r="C43" s="96" t="str">
        <f t="shared" si="9"/>
        <v>NA</v>
      </c>
      <c r="D43" s="92" t="e">
        <f t="shared" si="10"/>
        <v>#DIV/0!</v>
      </c>
      <c r="E43" s="92" t="e">
        <f t="shared" si="7"/>
        <v>#DIV/0!</v>
      </c>
      <c r="F43" s="97" t="e">
        <f t="shared" si="8"/>
        <v>#DIV/0!</v>
      </c>
      <c r="G43" s="97" t="str">
        <f t="shared" si="11"/>
        <v> *</v>
      </c>
      <c r="H43" s="98"/>
    </row>
    <row r="44" spans="2:8" ht="13.5" thickBot="1">
      <c r="B44" s="47" t="s">
        <v>27</v>
      </c>
      <c r="C44" s="96" t="str">
        <f t="shared" si="9"/>
        <v>NA</v>
      </c>
      <c r="D44" s="92" t="e">
        <f t="shared" si="10"/>
        <v>#DIV/0!</v>
      </c>
      <c r="E44" s="92" t="e">
        <f t="shared" si="7"/>
        <v>#DIV/0!</v>
      </c>
      <c r="F44" s="97" t="e">
        <f t="shared" si="8"/>
        <v>#DIV/0!</v>
      </c>
      <c r="G44" s="97" t="str">
        <f t="shared" si="11"/>
        <v> *</v>
      </c>
      <c r="H44" s="98"/>
    </row>
    <row r="45" spans="2:8" ht="13.5" thickBot="1">
      <c r="B45" s="47" t="s">
        <v>31</v>
      </c>
      <c r="C45" s="96" t="str">
        <f t="shared" si="9"/>
        <v>NA</v>
      </c>
      <c r="D45" s="92" t="e">
        <f t="shared" si="10"/>
        <v>#DIV/0!</v>
      </c>
      <c r="E45" s="92" t="e">
        <f t="shared" si="7"/>
        <v>#DIV/0!</v>
      </c>
      <c r="F45" s="97" t="e">
        <f t="shared" si="8"/>
        <v>#DIV/0!</v>
      </c>
      <c r="G45" s="97" t="str">
        <f t="shared" si="11"/>
        <v> *</v>
      </c>
      <c r="H45" s="98"/>
    </row>
    <row r="46" spans="2:8" ht="13.5" thickBot="1">
      <c r="B46" s="55" t="s">
        <v>32</v>
      </c>
      <c r="C46" s="96" t="str">
        <f t="shared" si="9"/>
        <v>NA</v>
      </c>
      <c r="D46" s="92" t="e">
        <f t="shared" si="10"/>
        <v>#DIV/0!</v>
      </c>
      <c r="E46" s="92" t="e">
        <f t="shared" si="7"/>
        <v>#DIV/0!</v>
      </c>
      <c r="F46" s="97" t="e">
        <f t="shared" si="8"/>
        <v>#DIV/0!</v>
      </c>
      <c r="G46" s="97" t="str">
        <f t="shared" si="11"/>
        <v> *</v>
      </c>
      <c r="H46" s="98"/>
    </row>
  </sheetData>
  <sheetProtection sheet="1" objects="1" scenarios="1"/>
  <mergeCells count="23">
    <mergeCell ref="G21:H21"/>
    <mergeCell ref="C35:C36"/>
    <mergeCell ref="G35:G36"/>
    <mergeCell ref="F35:F36"/>
    <mergeCell ref="A36:B36"/>
    <mergeCell ref="A23:B23"/>
    <mergeCell ref="A35:B35"/>
    <mergeCell ref="D22:E22"/>
    <mergeCell ref="A22:B22"/>
    <mergeCell ref="D35:E35"/>
    <mergeCell ref="A2:I2"/>
    <mergeCell ref="A1:I1"/>
    <mergeCell ref="G4:I4"/>
    <mergeCell ref="C8:C9"/>
    <mergeCell ref="A9:B9"/>
    <mergeCell ref="D8:E8"/>
    <mergeCell ref="F8:G8"/>
    <mergeCell ref="F7:H7"/>
    <mergeCell ref="J22:J23"/>
    <mergeCell ref="I22:I23"/>
    <mergeCell ref="H22:H23"/>
    <mergeCell ref="C22:C23"/>
    <mergeCell ref="F22:G22"/>
  </mergeCells>
  <conditionalFormatting sqref="C37:C46 C24:C33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6.xml><?xml version="1.0" encoding="utf-8"?>
<worksheet xmlns="http://schemas.openxmlformats.org/spreadsheetml/2006/main" xmlns:r="http://schemas.openxmlformats.org/officeDocument/2006/relationships">
  <dimension ref="A1:Y46"/>
  <sheetViews>
    <sheetView workbookViewId="0" topLeftCell="A1">
      <selection activeCell="A3" sqref="A3"/>
    </sheetView>
  </sheetViews>
  <sheetFormatPr defaultColWidth="9.140625" defaultRowHeight="12.75"/>
  <cols>
    <col min="1" max="1" width="11.00390625" style="25" customWidth="1"/>
    <col min="2" max="2" width="27.00390625" style="25" customWidth="1"/>
    <col min="3" max="3" width="9.28125" style="25" customWidth="1"/>
    <col min="4" max="4" width="6.7109375" style="25" customWidth="1"/>
    <col min="5" max="5" width="6.28125" style="25" customWidth="1"/>
    <col min="6" max="6" width="7.7109375" style="25" customWidth="1"/>
    <col min="7" max="7" width="7.140625" style="25" customWidth="1"/>
    <col min="8" max="8" width="8.7109375" style="25" customWidth="1"/>
    <col min="9" max="9" width="7.140625" style="25" customWidth="1"/>
    <col min="10" max="10" width="7.7109375" style="25" customWidth="1"/>
  </cols>
  <sheetData>
    <row r="1" spans="1:25" s="3" customFormat="1" ht="21" customHeight="1">
      <c r="A1" s="134" t="s">
        <v>99</v>
      </c>
      <c r="B1" s="134"/>
      <c r="C1" s="134"/>
      <c r="D1" s="134"/>
      <c r="E1" s="134"/>
      <c r="F1" s="134"/>
      <c r="G1" s="134"/>
      <c r="H1" s="134"/>
      <c r="I1" s="134"/>
      <c r="J1" s="70"/>
      <c r="K1" s="2"/>
      <c r="L1" s="2"/>
      <c r="M1" s="2"/>
      <c r="N1" s="2"/>
      <c r="O1" s="2"/>
      <c r="P1" s="2"/>
      <c r="Q1" s="2"/>
      <c r="R1" s="2"/>
      <c r="S1" s="2"/>
      <c r="T1" s="2"/>
      <c r="U1" s="2"/>
      <c r="V1" s="2"/>
      <c r="W1" s="2"/>
      <c r="X1" s="2"/>
      <c r="Y1" s="4"/>
    </row>
    <row r="2" spans="1:25" s="3" customFormat="1" ht="18" customHeight="1">
      <c r="A2" s="148" t="s">
        <v>105</v>
      </c>
      <c r="B2" s="148"/>
      <c r="C2" s="148"/>
      <c r="D2" s="148"/>
      <c r="E2" s="148"/>
      <c r="F2" s="148"/>
      <c r="G2" s="148"/>
      <c r="H2" s="148"/>
      <c r="I2" s="148"/>
      <c r="J2" s="70"/>
      <c r="K2" s="2"/>
      <c r="L2" s="2"/>
      <c r="M2" s="2"/>
      <c r="N2" s="2"/>
      <c r="O2" s="2"/>
      <c r="P2" s="2"/>
      <c r="Q2" s="2"/>
      <c r="R2" s="2"/>
      <c r="S2" s="2"/>
      <c r="T2" s="2"/>
      <c r="U2" s="2"/>
      <c r="V2" s="2"/>
      <c r="W2" s="2"/>
      <c r="X2" s="2"/>
      <c r="Y2" s="4"/>
    </row>
    <row r="3" spans="1:25" s="3" customFormat="1" ht="8.25" customHeight="1">
      <c r="A3" s="71"/>
      <c r="B3" s="71"/>
      <c r="C3" s="71"/>
      <c r="D3" s="71"/>
      <c r="E3" s="71"/>
      <c r="F3" s="71"/>
      <c r="G3" s="71"/>
      <c r="H3" s="71"/>
      <c r="I3" s="71"/>
      <c r="J3" s="70"/>
      <c r="K3" s="2"/>
      <c r="L3" s="2"/>
      <c r="M3" s="2"/>
      <c r="N3" s="2"/>
      <c r="O3" s="2"/>
      <c r="P3" s="2"/>
      <c r="Q3" s="2"/>
      <c r="R3" s="2"/>
      <c r="S3" s="2"/>
      <c r="T3" s="2"/>
      <c r="U3" s="2"/>
      <c r="V3" s="2"/>
      <c r="W3" s="2"/>
      <c r="X3" s="2"/>
      <c r="Y3" s="4"/>
    </row>
    <row r="4" spans="1:12" s="3" customFormat="1" ht="16.5" customHeight="1">
      <c r="A4" s="32" t="s">
        <v>11</v>
      </c>
      <c r="B4" s="72" t="str">
        <f>' Summary DISTRICT'!$B$3</f>
        <v>Evergreen</v>
      </c>
      <c r="C4" s="33"/>
      <c r="D4" s="37"/>
      <c r="E4" s="37"/>
      <c r="F4" s="37"/>
      <c r="G4" s="134"/>
      <c r="H4" s="134"/>
      <c r="I4" s="134"/>
      <c r="J4" s="37"/>
      <c r="K4" s="5"/>
      <c r="L4" s="5"/>
    </row>
    <row r="5" spans="1:11" s="3" customFormat="1" ht="16.5" customHeight="1">
      <c r="A5" s="32"/>
      <c r="B5" s="72"/>
      <c r="C5" s="33"/>
      <c r="D5" s="37"/>
      <c r="E5" s="37"/>
      <c r="F5" s="37"/>
      <c r="G5" s="37"/>
      <c r="H5" s="37"/>
      <c r="I5" s="37"/>
      <c r="J5" s="37"/>
      <c r="K5" s="5"/>
    </row>
    <row r="6" spans="1:9" ht="13.5" customHeight="1">
      <c r="A6" s="73"/>
      <c r="B6" s="73"/>
      <c r="C6" s="74"/>
      <c r="D6" s="74"/>
      <c r="E6" s="74"/>
      <c r="F6" s="74"/>
      <c r="G6" s="74"/>
      <c r="H6" s="74"/>
      <c r="I6" s="74"/>
    </row>
    <row r="7" spans="1:11" ht="16.5" customHeight="1" thickBot="1">
      <c r="A7" s="75"/>
      <c r="B7" s="76"/>
      <c r="C7" s="77"/>
      <c r="D7" s="77"/>
      <c r="E7" s="77"/>
      <c r="F7" s="126" t="s">
        <v>50</v>
      </c>
      <c r="G7" s="126"/>
      <c r="H7" s="126"/>
      <c r="I7" s="78">
        <v>94.5</v>
      </c>
      <c r="K7" s="1"/>
    </row>
    <row r="8" spans="1:9" ht="16.5" thickBot="1">
      <c r="A8" s="76"/>
      <c r="B8" s="79"/>
      <c r="C8" s="149" t="s">
        <v>0</v>
      </c>
      <c r="D8" s="124" t="s">
        <v>0</v>
      </c>
      <c r="E8" s="125"/>
      <c r="F8" s="124" t="s">
        <v>8</v>
      </c>
      <c r="G8" s="125"/>
      <c r="H8" s="81" t="s">
        <v>0</v>
      </c>
      <c r="I8" s="80" t="s">
        <v>0</v>
      </c>
    </row>
    <row r="9" spans="1:9" ht="16.5" thickBot="1">
      <c r="A9" s="151" t="s">
        <v>0</v>
      </c>
      <c r="B9" s="152"/>
      <c r="C9" s="150"/>
      <c r="D9" s="83" t="s">
        <v>83</v>
      </c>
      <c r="E9" s="83" t="s">
        <v>102</v>
      </c>
      <c r="F9" s="83" t="s">
        <v>83</v>
      </c>
      <c r="G9" s="83" t="s">
        <v>102</v>
      </c>
      <c r="H9" s="84" t="s">
        <v>58</v>
      </c>
      <c r="I9" s="85" t="s">
        <v>3</v>
      </c>
    </row>
    <row r="10" spans="1:9" ht="16.5" thickBot="1">
      <c r="A10" s="75"/>
      <c r="B10" s="44" t="s">
        <v>12</v>
      </c>
      <c r="C10" s="26" t="str">
        <f>IF((D10+E10+F10+G10)&gt;39,(IF(OR(I10&gt;=$I$7,100*E10/(E10+G10)&gt;=$I$7),"MET","NOT MET")),"PENDING")</f>
        <v>PENDING</v>
      </c>
      <c r="D10" s="99"/>
      <c r="E10" s="10"/>
      <c r="F10" s="11"/>
      <c r="G10" s="22"/>
      <c r="H10" s="86">
        <f aca="true" t="shared" si="0" ref="H10:H19">D10+E10+F10+G10</f>
        <v>0</v>
      </c>
      <c r="I10" s="87" t="e">
        <f aca="true" t="shared" si="1" ref="I10:I19">100*(D10+E10)/(D10+E10+F10+G10)</f>
        <v>#DIV/0!</v>
      </c>
    </row>
    <row r="11" spans="1:9" ht="16.5" thickBot="1">
      <c r="A11" s="75"/>
      <c r="B11" s="47" t="s">
        <v>26</v>
      </c>
      <c r="C11" s="26" t="str">
        <f>IF((D11+E11+F11+G11)&gt;39,(IF(OR(I11&gt;=$I$7,100*E11/(E11+G11)&gt;=$I$7),"MET","NOT MET")),"NA")</f>
        <v>NA</v>
      </c>
      <c r="D11" s="99"/>
      <c r="E11" s="12"/>
      <c r="F11" s="13"/>
      <c r="G11" s="23"/>
      <c r="H11" s="86">
        <f t="shared" si="0"/>
        <v>0</v>
      </c>
      <c r="I11" s="87" t="e">
        <f t="shared" si="1"/>
        <v>#DIV/0!</v>
      </c>
    </row>
    <row r="12" spans="1:9" ht="16.5" thickBot="1">
      <c r="A12" s="75"/>
      <c r="B12" s="47" t="s">
        <v>14</v>
      </c>
      <c r="C12" s="26" t="str">
        <f aca="true" t="shared" si="2" ref="C12:C19">IF((D12+E12+F12+G12)&gt;39,(IF(OR(I12&gt;=$I$7,100*E12/(E12+G12)&gt;=$I$7),"MET","NOT MET")),"NA")</f>
        <v>NA</v>
      </c>
      <c r="D12" s="99"/>
      <c r="E12" s="12"/>
      <c r="F12" s="13"/>
      <c r="G12" s="23"/>
      <c r="H12" s="86">
        <f t="shared" si="0"/>
        <v>0</v>
      </c>
      <c r="I12" s="87" t="e">
        <f t="shared" si="1"/>
        <v>#DIV/0!</v>
      </c>
    </row>
    <row r="13" spans="1:9" ht="16.5" thickBot="1">
      <c r="A13" s="75"/>
      <c r="B13" s="47" t="s">
        <v>13</v>
      </c>
      <c r="C13" s="26" t="str">
        <f t="shared" si="2"/>
        <v>NA</v>
      </c>
      <c r="D13" s="99"/>
      <c r="E13" s="12"/>
      <c r="F13" s="13"/>
      <c r="G13" s="23"/>
      <c r="H13" s="86">
        <f t="shared" si="0"/>
        <v>0</v>
      </c>
      <c r="I13" s="87" t="e">
        <f t="shared" si="1"/>
        <v>#DIV/0!</v>
      </c>
    </row>
    <row r="14" spans="1:9" ht="16.5" thickBot="1">
      <c r="A14" s="75"/>
      <c r="B14" s="47" t="s">
        <v>28</v>
      </c>
      <c r="C14" s="26" t="str">
        <f t="shared" si="2"/>
        <v>NA</v>
      </c>
      <c r="D14" s="99"/>
      <c r="E14" s="12"/>
      <c r="F14" s="13"/>
      <c r="G14" s="23"/>
      <c r="H14" s="86">
        <f t="shared" si="0"/>
        <v>0</v>
      </c>
      <c r="I14" s="87" t="e">
        <f t="shared" si="1"/>
        <v>#DIV/0!</v>
      </c>
    </row>
    <row r="15" spans="1:9" ht="16.5" thickBot="1">
      <c r="A15" s="75"/>
      <c r="B15" s="47" t="s">
        <v>29</v>
      </c>
      <c r="C15" s="26" t="str">
        <f t="shared" si="2"/>
        <v>NA</v>
      </c>
      <c r="D15" s="99"/>
      <c r="E15" s="12"/>
      <c r="F15" s="13"/>
      <c r="G15" s="23"/>
      <c r="H15" s="86">
        <f t="shared" si="0"/>
        <v>0</v>
      </c>
      <c r="I15" s="87" t="e">
        <f t="shared" si="1"/>
        <v>#DIV/0!</v>
      </c>
    </row>
    <row r="16" spans="1:9" ht="16.5" thickBot="1">
      <c r="A16" s="75"/>
      <c r="B16" s="47" t="s">
        <v>30</v>
      </c>
      <c r="C16" s="26" t="str">
        <f t="shared" si="2"/>
        <v>NA</v>
      </c>
      <c r="D16" s="99"/>
      <c r="E16" s="12"/>
      <c r="F16" s="13"/>
      <c r="G16" s="23"/>
      <c r="H16" s="86">
        <f t="shared" si="0"/>
        <v>0</v>
      </c>
      <c r="I16" s="87" t="e">
        <f t="shared" si="1"/>
        <v>#DIV/0!</v>
      </c>
    </row>
    <row r="17" spans="1:9" ht="16.5" thickBot="1">
      <c r="A17" s="75"/>
      <c r="B17" s="47" t="s">
        <v>27</v>
      </c>
      <c r="C17" s="26" t="str">
        <f t="shared" si="2"/>
        <v>NA</v>
      </c>
      <c r="D17" s="99"/>
      <c r="E17" s="12"/>
      <c r="F17" s="13"/>
      <c r="G17" s="23"/>
      <c r="H17" s="86">
        <f t="shared" si="0"/>
        <v>0</v>
      </c>
      <c r="I17" s="87" t="e">
        <f t="shared" si="1"/>
        <v>#DIV/0!</v>
      </c>
    </row>
    <row r="18" spans="1:9" ht="16.5" thickBot="1">
      <c r="A18" s="75"/>
      <c r="B18" s="47" t="s">
        <v>31</v>
      </c>
      <c r="C18" s="26" t="str">
        <f t="shared" si="2"/>
        <v>NA</v>
      </c>
      <c r="D18" s="99"/>
      <c r="E18" s="12"/>
      <c r="F18" s="13"/>
      <c r="G18" s="23"/>
      <c r="H18" s="86">
        <f t="shared" si="0"/>
        <v>0</v>
      </c>
      <c r="I18" s="87" t="e">
        <f t="shared" si="1"/>
        <v>#DIV/0!</v>
      </c>
    </row>
    <row r="19" spans="1:9" ht="16.5" thickBot="1">
      <c r="A19" s="75"/>
      <c r="B19" s="55" t="s">
        <v>32</v>
      </c>
      <c r="C19" s="26" t="str">
        <f t="shared" si="2"/>
        <v>NA</v>
      </c>
      <c r="D19" s="99"/>
      <c r="E19" s="14"/>
      <c r="F19" s="15"/>
      <c r="G19" s="24"/>
      <c r="H19" s="86">
        <f t="shared" si="0"/>
        <v>0</v>
      </c>
      <c r="I19" s="87" t="e">
        <f t="shared" si="1"/>
        <v>#DIV/0!</v>
      </c>
    </row>
    <row r="20" spans="1:7" ht="15.75">
      <c r="A20" s="75"/>
      <c r="B20" s="66"/>
      <c r="C20" s="88"/>
      <c r="D20" s="90"/>
      <c r="E20" s="90"/>
      <c r="F20" s="90"/>
      <c r="G20" s="90"/>
    </row>
    <row r="21" spans="1:9" ht="17.25" customHeight="1" thickBot="1">
      <c r="A21" s="75"/>
      <c r="B21" s="75"/>
      <c r="G21" s="110" t="s">
        <v>52</v>
      </c>
      <c r="H21" s="114"/>
      <c r="I21" s="91">
        <v>49</v>
      </c>
    </row>
    <row r="22" spans="1:10" ht="13.5" customHeight="1" thickBot="1">
      <c r="A22" s="151"/>
      <c r="B22" s="152"/>
      <c r="C22" s="144" t="s">
        <v>17</v>
      </c>
      <c r="D22" s="146" t="s">
        <v>56</v>
      </c>
      <c r="E22" s="147"/>
      <c r="F22" s="146" t="s">
        <v>101</v>
      </c>
      <c r="G22" s="147"/>
      <c r="H22" s="144" t="s">
        <v>22</v>
      </c>
      <c r="I22" s="144" t="s">
        <v>2</v>
      </c>
      <c r="J22" s="142" t="s">
        <v>20</v>
      </c>
    </row>
    <row r="23" spans="1:10" ht="15" customHeight="1" thickBot="1">
      <c r="A23" s="151" t="s">
        <v>17</v>
      </c>
      <c r="B23" s="107"/>
      <c r="C23" s="145"/>
      <c r="D23" s="69" t="s">
        <v>25</v>
      </c>
      <c r="E23" s="69" t="s">
        <v>21</v>
      </c>
      <c r="F23" s="69" t="s">
        <v>25</v>
      </c>
      <c r="G23" s="69" t="s">
        <v>21</v>
      </c>
      <c r="H23" s="145"/>
      <c r="I23" s="145"/>
      <c r="J23" s="143"/>
    </row>
    <row r="24" spans="2:10" ht="13.5" thickBot="1">
      <c r="B24" s="44" t="s">
        <v>12</v>
      </c>
      <c r="C24" s="26" t="str">
        <f>IF((D24+F24)&gt;41,(IF(OR(H24&gt;=$I$21,J24&gt;=$I$21),"MET","NOT MET")),"PENDING")</f>
        <v>PENDING</v>
      </c>
      <c r="D24" s="10"/>
      <c r="E24" s="10"/>
      <c r="F24" s="10"/>
      <c r="G24" s="10"/>
      <c r="H24" s="92" t="e">
        <f aca="true" t="shared" si="3" ref="H24:H33">100*(E24+G24)/(D24+F24)</f>
        <v>#DIV/0!</v>
      </c>
      <c r="I24" s="92" t="str">
        <f>IF((D24+F24)&gt;41,233*SQRT(0.25/((D24+F24)/2)),"*")</f>
        <v>*</v>
      </c>
      <c r="J24" s="92" t="str">
        <f aca="true" t="shared" si="4" ref="J24:J32">IF((D24+F24)&gt;41,H24+I24,"*")</f>
        <v>*</v>
      </c>
    </row>
    <row r="25" spans="2:10" ht="13.5" thickBot="1">
      <c r="B25" s="47" t="s">
        <v>26</v>
      </c>
      <c r="C25" s="93" t="str">
        <f aca="true" t="shared" si="5" ref="C25:C33">IF((D25+F25)&gt;41,(IF(OR(H25&gt;=$I$21,J25&gt;=$I$21),"MET","NOT MET")),"NA")</f>
        <v>NA</v>
      </c>
      <c r="D25" s="12"/>
      <c r="E25" s="12"/>
      <c r="F25" s="12"/>
      <c r="G25" s="12"/>
      <c r="H25" s="92" t="e">
        <f t="shared" si="3"/>
        <v>#DIV/0!</v>
      </c>
      <c r="I25" s="92" t="str">
        <f aca="true" t="shared" si="6" ref="I25:I33">IF((D25+F25)&gt;41,233*SQRT(0.25/((D25+F25)/2)),"*")</f>
        <v>*</v>
      </c>
      <c r="J25" s="92" t="str">
        <f t="shared" si="4"/>
        <v>*</v>
      </c>
    </row>
    <row r="26" spans="2:10" ht="13.5" thickBot="1">
      <c r="B26" s="47" t="s">
        <v>14</v>
      </c>
      <c r="C26" s="93" t="str">
        <f t="shared" si="5"/>
        <v>NA</v>
      </c>
      <c r="D26" s="12"/>
      <c r="E26" s="12"/>
      <c r="F26" s="12"/>
      <c r="G26" s="12"/>
      <c r="H26" s="92" t="e">
        <f t="shared" si="3"/>
        <v>#DIV/0!</v>
      </c>
      <c r="I26" s="92" t="str">
        <f t="shared" si="6"/>
        <v>*</v>
      </c>
      <c r="J26" s="92" t="str">
        <f t="shared" si="4"/>
        <v>*</v>
      </c>
    </row>
    <row r="27" spans="2:10" ht="13.5" thickBot="1">
      <c r="B27" s="47" t="s">
        <v>13</v>
      </c>
      <c r="C27" s="93" t="str">
        <f t="shared" si="5"/>
        <v>NA</v>
      </c>
      <c r="D27" s="12"/>
      <c r="E27" s="12"/>
      <c r="F27" s="12"/>
      <c r="G27" s="12"/>
      <c r="H27" s="92" t="e">
        <f t="shared" si="3"/>
        <v>#DIV/0!</v>
      </c>
      <c r="I27" s="92" t="str">
        <f t="shared" si="6"/>
        <v>*</v>
      </c>
      <c r="J27" s="92" t="str">
        <f t="shared" si="4"/>
        <v>*</v>
      </c>
    </row>
    <row r="28" spans="2:10" ht="13.5" thickBot="1">
      <c r="B28" s="47" t="s">
        <v>28</v>
      </c>
      <c r="C28" s="93" t="str">
        <f t="shared" si="5"/>
        <v>NA</v>
      </c>
      <c r="D28" s="12"/>
      <c r="E28" s="12"/>
      <c r="F28" s="12"/>
      <c r="G28" s="12"/>
      <c r="H28" s="92" t="e">
        <f t="shared" si="3"/>
        <v>#DIV/0!</v>
      </c>
      <c r="I28" s="92" t="str">
        <f t="shared" si="6"/>
        <v>*</v>
      </c>
      <c r="J28" s="92" t="str">
        <f t="shared" si="4"/>
        <v>*</v>
      </c>
    </row>
    <row r="29" spans="2:10" ht="13.5" thickBot="1">
      <c r="B29" s="47" t="s">
        <v>29</v>
      </c>
      <c r="C29" s="93" t="str">
        <f t="shared" si="5"/>
        <v>NA</v>
      </c>
      <c r="D29" s="12"/>
      <c r="E29" s="12"/>
      <c r="F29" s="12"/>
      <c r="G29" s="12"/>
      <c r="H29" s="92" t="e">
        <f t="shared" si="3"/>
        <v>#DIV/0!</v>
      </c>
      <c r="I29" s="92" t="str">
        <f t="shared" si="6"/>
        <v>*</v>
      </c>
      <c r="J29" s="92" t="str">
        <f t="shared" si="4"/>
        <v>*</v>
      </c>
    </row>
    <row r="30" spans="2:10" ht="13.5" thickBot="1">
      <c r="B30" s="47" t="s">
        <v>30</v>
      </c>
      <c r="C30" s="93" t="str">
        <f t="shared" si="5"/>
        <v>NA</v>
      </c>
      <c r="D30" s="12"/>
      <c r="E30" s="12"/>
      <c r="F30" s="12"/>
      <c r="G30" s="12"/>
      <c r="H30" s="92" t="e">
        <f t="shared" si="3"/>
        <v>#DIV/0!</v>
      </c>
      <c r="I30" s="92" t="str">
        <f t="shared" si="6"/>
        <v>*</v>
      </c>
      <c r="J30" s="92" t="str">
        <f t="shared" si="4"/>
        <v>*</v>
      </c>
    </row>
    <row r="31" spans="2:10" ht="13.5" thickBot="1">
      <c r="B31" s="47" t="s">
        <v>27</v>
      </c>
      <c r="C31" s="93" t="str">
        <f t="shared" si="5"/>
        <v>NA</v>
      </c>
      <c r="D31" s="12"/>
      <c r="E31" s="12"/>
      <c r="F31" s="12"/>
      <c r="G31" s="12"/>
      <c r="H31" s="92" t="e">
        <f t="shared" si="3"/>
        <v>#DIV/0!</v>
      </c>
      <c r="I31" s="92" t="str">
        <f t="shared" si="6"/>
        <v>*</v>
      </c>
      <c r="J31" s="92" t="str">
        <f t="shared" si="4"/>
        <v>*</v>
      </c>
    </row>
    <row r="32" spans="2:10" ht="13.5" thickBot="1">
      <c r="B32" s="47" t="s">
        <v>31</v>
      </c>
      <c r="C32" s="93" t="str">
        <f t="shared" si="5"/>
        <v>NA</v>
      </c>
      <c r="D32" s="12"/>
      <c r="E32" s="12"/>
      <c r="F32" s="12"/>
      <c r="G32" s="12"/>
      <c r="H32" s="92" t="e">
        <f t="shared" si="3"/>
        <v>#DIV/0!</v>
      </c>
      <c r="I32" s="92" t="str">
        <f t="shared" si="6"/>
        <v>*</v>
      </c>
      <c r="J32" s="92" t="str">
        <f t="shared" si="4"/>
        <v>*</v>
      </c>
    </row>
    <row r="33" spans="2:10" ht="13.5" thickBot="1">
      <c r="B33" s="55" t="s">
        <v>32</v>
      </c>
      <c r="C33" s="93" t="str">
        <f t="shared" si="5"/>
        <v>NA</v>
      </c>
      <c r="D33" s="14"/>
      <c r="E33" s="14"/>
      <c r="F33" s="14"/>
      <c r="G33" s="14"/>
      <c r="H33" s="92" t="e">
        <f t="shared" si="3"/>
        <v>#DIV/0!</v>
      </c>
      <c r="I33" s="92" t="str">
        <f t="shared" si="6"/>
        <v>*</v>
      </c>
      <c r="J33" s="92" t="str">
        <f>IF((D19+F19)&gt;41,H33+I33,"*")</f>
        <v>*</v>
      </c>
    </row>
    <row r="34" ht="13.5" customHeight="1" thickBot="1"/>
    <row r="35" spans="1:13" ht="13.5" customHeight="1" thickBot="1">
      <c r="A35" s="132"/>
      <c r="B35" s="127"/>
      <c r="C35" s="144" t="s">
        <v>19</v>
      </c>
      <c r="D35" s="108" t="s">
        <v>1</v>
      </c>
      <c r="E35" s="109"/>
      <c r="F35" s="112" t="s">
        <v>48</v>
      </c>
      <c r="G35" s="144" t="s">
        <v>18</v>
      </c>
      <c r="H35" s="94"/>
      <c r="I35" s="95"/>
      <c r="M35" s="1"/>
    </row>
    <row r="36" spans="1:8" ht="25.5" customHeight="1" thickBot="1">
      <c r="A36" s="132" t="s">
        <v>19</v>
      </c>
      <c r="B36" s="127"/>
      <c r="C36" s="145"/>
      <c r="D36" s="83" t="s">
        <v>83</v>
      </c>
      <c r="E36" s="83" t="s">
        <v>102</v>
      </c>
      <c r="F36" s="113"/>
      <c r="G36" s="111"/>
      <c r="H36" s="94"/>
    </row>
    <row r="37" spans="2:8" ht="13.5" thickBot="1">
      <c r="B37" s="44" t="s">
        <v>12</v>
      </c>
      <c r="C37" s="96" t="str">
        <f aca="true" t="shared" si="7" ref="C37:C46">IF((D24+F24)&gt;41,(IF(C24="MET","NA",IF(F37&gt;=G37,"MET","NOT MET"))),"NA")</f>
        <v>NA</v>
      </c>
      <c r="D37" s="92" t="e">
        <f aca="true" t="shared" si="8" ref="D37:D46">100*E24/D24</f>
        <v>#DIV/0!</v>
      </c>
      <c r="E37" s="92" t="e">
        <f aca="true" t="shared" si="9" ref="E37:E46">100*G24/F24</f>
        <v>#DIV/0!</v>
      </c>
      <c r="F37" s="97" t="e">
        <f aca="true" t="shared" si="10" ref="F37:F46">E37-D37</f>
        <v>#DIV/0!</v>
      </c>
      <c r="G37" s="97" t="str">
        <f>IF((D24+F24)&gt;41,(100-D37)/10," *")</f>
        <v> *</v>
      </c>
      <c r="H37" s="98"/>
    </row>
    <row r="38" spans="2:8" ht="13.5" thickBot="1">
      <c r="B38" s="47" t="s">
        <v>26</v>
      </c>
      <c r="C38" s="96" t="str">
        <f t="shared" si="7"/>
        <v>NA</v>
      </c>
      <c r="D38" s="92" t="e">
        <f t="shared" si="8"/>
        <v>#DIV/0!</v>
      </c>
      <c r="E38" s="92" t="e">
        <f t="shared" si="9"/>
        <v>#DIV/0!</v>
      </c>
      <c r="F38" s="97" t="e">
        <f t="shared" si="10"/>
        <v>#DIV/0!</v>
      </c>
      <c r="G38" s="97" t="str">
        <f aca="true" t="shared" si="11" ref="G38:G46">IF((D25+F25)&gt;41,(100-D38)/10," *")</f>
        <v> *</v>
      </c>
      <c r="H38" s="98"/>
    </row>
    <row r="39" spans="2:8" ht="13.5" thickBot="1">
      <c r="B39" s="47" t="s">
        <v>14</v>
      </c>
      <c r="C39" s="96" t="str">
        <f t="shared" si="7"/>
        <v>NA</v>
      </c>
      <c r="D39" s="92" t="e">
        <f t="shared" si="8"/>
        <v>#DIV/0!</v>
      </c>
      <c r="E39" s="92" t="e">
        <f t="shared" si="9"/>
        <v>#DIV/0!</v>
      </c>
      <c r="F39" s="97" t="e">
        <f t="shared" si="10"/>
        <v>#DIV/0!</v>
      </c>
      <c r="G39" s="97" t="str">
        <f t="shared" si="11"/>
        <v> *</v>
      </c>
      <c r="H39" s="98"/>
    </row>
    <row r="40" spans="2:8" ht="13.5" thickBot="1">
      <c r="B40" s="47" t="s">
        <v>13</v>
      </c>
      <c r="C40" s="96" t="str">
        <f t="shared" si="7"/>
        <v>NA</v>
      </c>
      <c r="D40" s="92" t="e">
        <f t="shared" si="8"/>
        <v>#DIV/0!</v>
      </c>
      <c r="E40" s="92" t="e">
        <f t="shared" si="9"/>
        <v>#DIV/0!</v>
      </c>
      <c r="F40" s="97" t="e">
        <f t="shared" si="10"/>
        <v>#DIV/0!</v>
      </c>
      <c r="G40" s="97" t="str">
        <f t="shared" si="11"/>
        <v> *</v>
      </c>
      <c r="H40" s="98"/>
    </row>
    <row r="41" spans="2:8" ht="13.5" thickBot="1">
      <c r="B41" s="47" t="s">
        <v>28</v>
      </c>
      <c r="C41" s="96" t="str">
        <f t="shared" si="7"/>
        <v>NA</v>
      </c>
      <c r="D41" s="92" t="e">
        <f t="shared" si="8"/>
        <v>#DIV/0!</v>
      </c>
      <c r="E41" s="92" t="e">
        <f t="shared" si="9"/>
        <v>#DIV/0!</v>
      </c>
      <c r="F41" s="97" t="e">
        <f t="shared" si="10"/>
        <v>#DIV/0!</v>
      </c>
      <c r="G41" s="97" t="str">
        <f t="shared" si="11"/>
        <v> *</v>
      </c>
      <c r="H41" s="98"/>
    </row>
    <row r="42" spans="2:8" ht="13.5" thickBot="1">
      <c r="B42" s="47" t="s">
        <v>29</v>
      </c>
      <c r="C42" s="96" t="str">
        <f t="shared" si="7"/>
        <v>NA</v>
      </c>
      <c r="D42" s="92" t="e">
        <f t="shared" si="8"/>
        <v>#DIV/0!</v>
      </c>
      <c r="E42" s="92" t="e">
        <f t="shared" si="9"/>
        <v>#DIV/0!</v>
      </c>
      <c r="F42" s="97" t="e">
        <f t="shared" si="10"/>
        <v>#DIV/0!</v>
      </c>
      <c r="G42" s="97" t="str">
        <f t="shared" si="11"/>
        <v> *</v>
      </c>
      <c r="H42" s="98"/>
    </row>
    <row r="43" spans="2:8" ht="13.5" thickBot="1">
      <c r="B43" s="47" t="s">
        <v>30</v>
      </c>
      <c r="C43" s="96" t="str">
        <f t="shared" si="7"/>
        <v>NA</v>
      </c>
      <c r="D43" s="92" t="e">
        <f t="shared" si="8"/>
        <v>#DIV/0!</v>
      </c>
      <c r="E43" s="92" t="e">
        <f t="shared" si="9"/>
        <v>#DIV/0!</v>
      </c>
      <c r="F43" s="97" t="e">
        <f t="shared" si="10"/>
        <v>#DIV/0!</v>
      </c>
      <c r="G43" s="97" t="str">
        <f t="shared" si="11"/>
        <v> *</v>
      </c>
      <c r="H43" s="98"/>
    </row>
    <row r="44" spans="2:8" ht="13.5" thickBot="1">
      <c r="B44" s="47" t="s">
        <v>27</v>
      </c>
      <c r="C44" s="96" t="str">
        <f t="shared" si="7"/>
        <v>NA</v>
      </c>
      <c r="D44" s="92" t="e">
        <f t="shared" si="8"/>
        <v>#DIV/0!</v>
      </c>
      <c r="E44" s="92" t="e">
        <f t="shared" si="9"/>
        <v>#DIV/0!</v>
      </c>
      <c r="F44" s="97" t="e">
        <f t="shared" si="10"/>
        <v>#DIV/0!</v>
      </c>
      <c r="G44" s="97" t="str">
        <f t="shared" si="11"/>
        <v> *</v>
      </c>
      <c r="H44" s="98"/>
    </row>
    <row r="45" spans="2:8" ht="13.5" thickBot="1">
      <c r="B45" s="47" t="s">
        <v>31</v>
      </c>
      <c r="C45" s="96" t="str">
        <f t="shared" si="7"/>
        <v>NA</v>
      </c>
      <c r="D45" s="92" t="e">
        <f t="shared" si="8"/>
        <v>#DIV/0!</v>
      </c>
      <c r="E45" s="92" t="e">
        <f t="shared" si="9"/>
        <v>#DIV/0!</v>
      </c>
      <c r="F45" s="97" t="e">
        <f t="shared" si="10"/>
        <v>#DIV/0!</v>
      </c>
      <c r="G45" s="97" t="str">
        <f t="shared" si="11"/>
        <v> *</v>
      </c>
      <c r="H45" s="98"/>
    </row>
    <row r="46" spans="2:8" ht="13.5" thickBot="1">
      <c r="B46" s="55" t="s">
        <v>32</v>
      </c>
      <c r="C46" s="96" t="str">
        <f t="shared" si="7"/>
        <v>NA</v>
      </c>
      <c r="D46" s="92" t="e">
        <f t="shared" si="8"/>
        <v>#DIV/0!</v>
      </c>
      <c r="E46" s="92" t="e">
        <f t="shared" si="9"/>
        <v>#DIV/0!</v>
      </c>
      <c r="F46" s="97" t="e">
        <f t="shared" si="10"/>
        <v>#DIV/0!</v>
      </c>
      <c r="G46" s="97" t="str">
        <f t="shared" si="11"/>
        <v> *</v>
      </c>
      <c r="H46" s="98"/>
    </row>
  </sheetData>
  <sheetProtection sheet="1" objects="1" scenarios="1"/>
  <mergeCells count="23">
    <mergeCell ref="J22:J23"/>
    <mergeCell ref="I22:I23"/>
    <mergeCell ref="H22:H23"/>
    <mergeCell ref="C22:C23"/>
    <mergeCell ref="F22:G22"/>
    <mergeCell ref="A2:I2"/>
    <mergeCell ref="A1:I1"/>
    <mergeCell ref="G4:I4"/>
    <mergeCell ref="C8:C9"/>
    <mergeCell ref="A9:B9"/>
    <mergeCell ref="D8:E8"/>
    <mergeCell ref="F8:G8"/>
    <mergeCell ref="F7:H7"/>
    <mergeCell ref="A36:B36"/>
    <mergeCell ref="A23:B23"/>
    <mergeCell ref="A35:B35"/>
    <mergeCell ref="D22:E22"/>
    <mergeCell ref="A22:B22"/>
    <mergeCell ref="G21:H21"/>
    <mergeCell ref="C35:C36"/>
    <mergeCell ref="G35:G36"/>
    <mergeCell ref="F35:F36"/>
    <mergeCell ref="D35:E35"/>
  </mergeCells>
  <conditionalFormatting sqref="C24:C33 C37:C46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7.xml><?xml version="1.0" encoding="utf-8"?>
<worksheet xmlns="http://schemas.openxmlformats.org/spreadsheetml/2006/main" xmlns:r="http://schemas.openxmlformats.org/officeDocument/2006/relationships">
  <dimension ref="A1:Y46"/>
  <sheetViews>
    <sheetView workbookViewId="0" topLeftCell="A1">
      <selection activeCell="A3" sqref="A3"/>
    </sheetView>
  </sheetViews>
  <sheetFormatPr defaultColWidth="9.140625" defaultRowHeight="12.75"/>
  <cols>
    <col min="1" max="1" width="11.00390625" style="25" customWidth="1"/>
    <col min="2" max="2" width="27.00390625" style="25" customWidth="1"/>
    <col min="3" max="3" width="9.28125" style="25" customWidth="1"/>
    <col min="4" max="4" width="6.7109375" style="25" customWidth="1"/>
    <col min="5" max="5" width="6.28125" style="25" customWidth="1"/>
    <col min="6" max="6" width="7.7109375" style="25" customWidth="1"/>
    <col min="7" max="7" width="7.140625" style="25" customWidth="1"/>
    <col min="8" max="8" width="8.7109375" style="25" customWidth="1"/>
    <col min="9" max="9" width="7.140625" style="25" customWidth="1"/>
    <col min="10" max="10" width="7.7109375" style="25" customWidth="1"/>
  </cols>
  <sheetData>
    <row r="1" spans="1:25" s="3" customFormat="1" ht="21" customHeight="1">
      <c r="A1" s="134" t="s">
        <v>99</v>
      </c>
      <c r="B1" s="134"/>
      <c r="C1" s="134"/>
      <c r="D1" s="134"/>
      <c r="E1" s="134"/>
      <c r="F1" s="134"/>
      <c r="G1" s="134"/>
      <c r="H1" s="134"/>
      <c r="I1" s="134"/>
      <c r="J1" s="70"/>
      <c r="K1" s="2"/>
      <c r="L1" s="2"/>
      <c r="M1" s="2"/>
      <c r="N1" s="2"/>
      <c r="O1" s="2"/>
      <c r="P1" s="2"/>
      <c r="Q1" s="2"/>
      <c r="R1" s="2"/>
      <c r="S1" s="2"/>
      <c r="T1" s="2"/>
      <c r="U1" s="2"/>
      <c r="V1" s="2"/>
      <c r="W1" s="2"/>
      <c r="X1" s="2"/>
      <c r="Y1" s="4"/>
    </row>
    <row r="2" spans="1:25" s="3" customFormat="1" ht="18" customHeight="1">
      <c r="A2" s="148" t="s">
        <v>106</v>
      </c>
      <c r="B2" s="148"/>
      <c r="C2" s="148"/>
      <c r="D2" s="148"/>
      <c r="E2" s="148"/>
      <c r="F2" s="148"/>
      <c r="G2" s="148"/>
      <c r="H2" s="148"/>
      <c r="I2" s="148"/>
      <c r="J2" s="70"/>
      <c r="K2" s="2"/>
      <c r="L2" s="2"/>
      <c r="M2" s="2"/>
      <c r="N2" s="2"/>
      <c r="O2" s="2"/>
      <c r="P2" s="2"/>
      <c r="Q2" s="2"/>
      <c r="R2" s="2"/>
      <c r="S2" s="2"/>
      <c r="T2" s="2"/>
      <c r="U2" s="2"/>
      <c r="V2" s="2"/>
      <c r="W2" s="2"/>
      <c r="X2" s="2"/>
      <c r="Y2" s="4"/>
    </row>
    <row r="3" spans="1:25" s="3" customFormat="1" ht="8.25" customHeight="1">
      <c r="A3" s="71"/>
      <c r="B3" s="71"/>
      <c r="C3" s="71"/>
      <c r="D3" s="71"/>
      <c r="E3" s="71"/>
      <c r="F3" s="71"/>
      <c r="G3" s="71"/>
      <c r="H3" s="71"/>
      <c r="I3" s="71"/>
      <c r="J3" s="70"/>
      <c r="K3" s="2"/>
      <c r="L3" s="2"/>
      <c r="M3" s="2"/>
      <c r="N3" s="2"/>
      <c r="O3" s="2"/>
      <c r="P3" s="2"/>
      <c r="Q3" s="2"/>
      <c r="R3" s="2"/>
      <c r="S3" s="2"/>
      <c r="T3" s="2"/>
      <c r="U3" s="2"/>
      <c r="V3" s="2"/>
      <c r="W3" s="2"/>
      <c r="X3" s="2"/>
      <c r="Y3" s="4"/>
    </row>
    <row r="4" spans="1:12" s="3" customFormat="1" ht="16.5" customHeight="1">
      <c r="A4" s="32" t="s">
        <v>11</v>
      </c>
      <c r="B4" s="72" t="str">
        <f>' Summary DISTRICT'!$B$3</f>
        <v>Evergreen</v>
      </c>
      <c r="C4" s="33"/>
      <c r="D4" s="37"/>
      <c r="E4" s="37"/>
      <c r="F4" s="37"/>
      <c r="G4" s="134"/>
      <c r="H4" s="134"/>
      <c r="I4" s="134"/>
      <c r="J4" s="37"/>
      <c r="K4" s="5"/>
      <c r="L4" s="5"/>
    </row>
    <row r="5" spans="1:11" s="3" customFormat="1" ht="16.5" customHeight="1">
      <c r="A5" s="32"/>
      <c r="B5" s="72"/>
      <c r="C5" s="33"/>
      <c r="D5" s="37"/>
      <c r="E5" s="37"/>
      <c r="F5" s="37"/>
      <c r="G5" s="37"/>
      <c r="H5" s="37"/>
      <c r="I5" s="37"/>
      <c r="J5" s="37"/>
      <c r="K5" s="5"/>
    </row>
    <row r="6" spans="1:9" ht="13.5" customHeight="1">
      <c r="A6" s="73"/>
      <c r="B6" s="73"/>
      <c r="C6" s="74"/>
      <c r="D6" s="74"/>
      <c r="E6" s="74"/>
      <c r="F6" s="74"/>
      <c r="G6" s="74"/>
      <c r="H6" s="74"/>
      <c r="I6" s="74"/>
    </row>
    <row r="7" spans="1:11" ht="16.5" customHeight="1" thickBot="1">
      <c r="A7" s="75"/>
      <c r="B7" s="76"/>
      <c r="C7" s="77"/>
      <c r="D7" s="77"/>
      <c r="E7" s="77"/>
      <c r="F7" s="126" t="s">
        <v>50</v>
      </c>
      <c r="G7" s="126"/>
      <c r="H7" s="126"/>
      <c r="I7" s="78">
        <v>94.5</v>
      </c>
      <c r="K7" s="1"/>
    </row>
    <row r="8" spans="1:9" ht="16.5" thickBot="1">
      <c r="A8" s="76"/>
      <c r="B8" s="79"/>
      <c r="C8" s="149" t="s">
        <v>0</v>
      </c>
      <c r="D8" s="124" t="s">
        <v>0</v>
      </c>
      <c r="E8" s="125"/>
      <c r="F8" s="124" t="s">
        <v>8</v>
      </c>
      <c r="G8" s="125"/>
      <c r="H8" s="81" t="s">
        <v>0</v>
      </c>
      <c r="I8" s="80" t="s">
        <v>0</v>
      </c>
    </row>
    <row r="9" spans="1:9" ht="16.5" thickBot="1">
      <c r="A9" s="151" t="s">
        <v>0</v>
      </c>
      <c r="B9" s="152"/>
      <c r="C9" s="150"/>
      <c r="D9" s="83" t="s">
        <v>83</v>
      </c>
      <c r="E9" s="83" t="s">
        <v>102</v>
      </c>
      <c r="F9" s="83" t="s">
        <v>83</v>
      </c>
      <c r="G9" s="83" t="s">
        <v>102</v>
      </c>
      <c r="H9" s="84" t="s">
        <v>58</v>
      </c>
      <c r="I9" s="85" t="s">
        <v>3</v>
      </c>
    </row>
    <row r="10" spans="1:9" ht="16.5" thickBot="1">
      <c r="A10" s="75"/>
      <c r="B10" s="44" t="s">
        <v>12</v>
      </c>
      <c r="C10" s="26" t="str">
        <f>IF((D10+E10+F10+G10)&gt;39,(IF(OR(I10&gt;=$I$7,100*E10/(E10+G10)&gt;=$I$7),"MET","NOT MET")),"PENDING")</f>
        <v>PENDING</v>
      </c>
      <c r="D10" s="99"/>
      <c r="E10" s="10"/>
      <c r="F10" s="11"/>
      <c r="G10" s="22"/>
      <c r="H10" s="86">
        <f aca="true" t="shared" si="0" ref="H10:H19">D10+E10+F10+G10</f>
        <v>0</v>
      </c>
      <c r="I10" s="87" t="e">
        <f aca="true" t="shared" si="1" ref="I10:I19">100*(D10+E10)/(D10+E10+F10+G10)</f>
        <v>#DIV/0!</v>
      </c>
    </row>
    <row r="11" spans="1:9" ht="16.5" thickBot="1">
      <c r="A11" s="75"/>
      <c r="B11" s="47" t="s">
        <v>26</v>
      </c>
      <c r="C11" s="26" t="str">
        <f>IF((D11+E11+F11+G11)&gt;39,(IF(OR(I11&gt;=$I$7,100*E11/(E11+G11)&gt;=$I$7),"MET","NOT MET")),"NA")</f>
        <v>NA</v>
      </c>
      <c r="D11" s="99"/>
      <c r="E11" s="12"/>
      <c r="F11" s="13"/>
      <c r="G11" s="23"/>
      <c r="H11" s="86">
        <f t="shared" si="0"/>
        <v>0</v>
      </c>
      <c r="I11" s="87" t="e">
        <f t="shared" si="1"/>
        <v>#DIV/0!</v>
      </c>
    </row>
    <row r="12" spans="1:9" ht="16.5" thickBot="1">
      <c r="A12" s="75"/>
      <c r="B12" s="47" t="s">
        <v>14</v>
      </c>
      <c r="C12" s="26" t="str">
        <f aca="true" t="shared" si="2" ref="C12:C19">IF((D12+E12+F12+G12)&gt;39,(IF(OR(I12&gt;=$I$7,100*E12/(E12+G12)&gt;=$I$7),"MET","NOT MET")),"NA")</f>
        <v>NA</v>
      </c>
      <c r="D12" s="99"/>
      <c r="E12" s="12"/>
      <c r="F12" s="13"/>
      <c r="G12" s="23"/>
      <c r="H12" s="86">
        <f t="shared" si="0"/>
        <v>0</v>
      </c>
      <c r="I12" s="87" t="e">
        <f t="shared" si="1"/>
        <v>#DIV/0!</v>
      </c>
    </row>
    <row r="13" spans="1:9" ht="16.5" thickBot="1">
      <c r="A13" s="75"/>
      <c r="B13" s="47" t="s">
        <v>13</v>
      </c>
      <c r="C13" s="26" t="str">
        <f t="shared" si="2"/>
        <v>NA</v>
      </c>
      <c r="D13" s="99"/>
      <c r="E13" s="12"/>
      <c r="F13" s="13"/>
      <c r="G13" s="23"/>
      <c r="H13" s="86">
        <f t="shared" si="0"/>
        <v>0</v>
      </c>
      <c r="I13" s="87" t="e">
        <f t="shared" si="1"/>
        <v>#DIV/0!</v>
      </c>
    </row>
    <row r="14" spans="1:9" ht="16.5" thickBot="1">
      <c r="A14" s="75"/>
      <c r="B14" s="47" t="s">
        <v>28</v>
      </c>
      <c r="C14" s="26" t="str">
        <f t="shared" si="2"/>
        <v>NA</v>
      </c>
      <c r="D14" s="99"/>
      <c r="E14" s="12"/>
      <c r="F14" s="13"/>
      <c r="G14" s="23"/>
      <c r="H14" s="86">
        <f t="shared" si="0"/>
        <v>0</v>
      </c>
      <c r="I14" s="87" t="e">
        <f t="shared" si="1"/>
        <v>#DIV/0!</v>
      </c>
    </row>
    <row r="15" spans="1:9" ht="16.5" thickBot="1">
      <c r="A15" s="75"/>
      <c r="B15" s="47" t="s">
        <v>29</v>
      </c>
      <c r="C15" s="26" t="str">
        <f t="shared" si="2"/>
        <v>NA</v>
      </c>
      <c r="D15" s="99"/>
      <c r="E15" s="12"/>
      <c r="F15" s="13"/>
      <c r="G15" s="23"/>
      <c r="H15" s="86">
        <f t="shared" si="0"/>
        <v>0</v>
      </c>
      <c r="I15" s="87" t="e">
        <f t="shared" si="1"/>
        <v>#DIV/0!</v>
      </c>
    </row>
    <row r="16" spans="1:9" ht="16.5" thickBot="1">
      <c r="A16" s="75"/>
      <c r="B16" s="47" t="s">
        <v>30</v>
      </c>
      <c r="C16" s="26" t="str">
        <f t="shared" si="2"/>
        <v>NA</v>
      </c>
      <c r="D16" s="99"/>
      <c r="E16" s="12"/>
      <c r="F16" s="13"/>
      <c r="G16" s="23"/>
      <c r="H16" s="86">
        <f t="shared" si="0"/>
        <v>0</v>
      </c>
      <c r="I16" s="87" t="e">
        <f t="shared" si="1"/>
        <v>#DIV/0!</v>
      </c>
    </row>
    <row r="17" spans="1:9" ht="16.5" thickBot="1">
      <c r="A17" s="75"/>
      <c r="B17" s="47" t="s">
        <v>27</v>
      </c>
      <c r="C17" s="26" t="str">
        <f t="shared" si="2"/>
        <v>NA</v>
      </c>
      <c r="D17" s="99"/>
      <c r="E17" s="12"/>
      <c r="F17" s="13"/>
      <c r="G17" s="23"/>
      <c r="H17" s="86">
        <f t="shared" si="0"/>
        <v>0</v>
      </c>
      <c r="I17" s="87" t="e">
        <f t="shared" si="1"/>
        <v>#DIV/0!</v>
      </c>
    </row>
    <row r="18" spans="1:9" ht="16.5" thickBot="1">
      <c r="A18" s="75"/>
      <c r="B18" s="47" t="s">
        <v>31</v>
      </c>
      <c r="C18" s="26" t="str">
        <f t="shared" si="2"/>
        <v>NA</v>
      </c>
      <c r="D18" s="99"/>
      <c r="E18" s="12"/>
      <c r="F18" s="13"/>
      <c r="G18" s="23"/>
      <c r="H18" s="86">
        <f t="shared" si="0"/>
        <v>0</v>
      </c>
      <c r="I18" s="87" t="e">
        <f t="shared" si="1"/>
        <v>#DIV/0!</v>
      </c>
    </row>
    <row r="19" spans="1:9" ht="16.5" thickBot="1">
      <c r="A19" s="75"/>
      <c r="B19" s="55" t="s">
        <v>32</v>
      </c>
      <c r="C19" s="26" t="str">
        <f t="shared" si="2"/>
        <v>NA</v>
      </c>
      <c r="D19" s="99"/>
      <c r="E19" s="14"/>
      <c r="F19" s="15"/>
      <c r="G19" s="24"/>
      <c r="H19" s="86">
        <f t="shared" si="0"/>
        <v>0</v>
      </c>
      <c r="I19" s="87" t="e">
        <f t="shared" si="1"/>
        <v>#DIV/0!</v>
      </c>
    </row>
    <row r="20" spans="1:7" ht="15.75">
      <c r="A20" s="75"/>
      <c r="B20" s="66"/>
      <c r="C20" s="88"/>
      <c r="D20" s="90"/>
      <c r="E20" s="90"/>
      <c r="F20" s="90"/>
      <c r="G20" s="90"/>
    </row>
    <row r="21" spans="1:9" ht="17.25" customHeight="1" thickBot="1">
      <c r="A21" s="75"/>
      <c r="B21" s="75"/>
      <c r="G21" s="110" t="s">
        <v>52</v>
      </c>
      <c r="H21" s="114"/>
      <c r="I21" s="91">
        <v>49</v>
      </c>
    </row>
    <row r="22" spans="1:10" ht="13.5" customHeight="1" thickBot="1">
      <c r="A22" s="151"/>
      <c r="B22" s="152"/>
      <c r="C22" s="144" t="s">
        <v>17</v>
      </c>
      <c r="D22" s="146" t="s">
        <v>56</v>
      </c>
      <c r="E22" s="147"/>
      <c r="F22" s="146" t="s">
        <v>101</v>
      </c>
      <c r="G22" s="147"/>
      <c r="H22" s="144" t="s">
        <v>22</v>
      </c>
      <c r="I22" s="144" t="s">
        <v>2</v>
      </c>
      <c r="J22" s="142" t="s">
        <v>20</v>
      </c>
    </row>
    <row r="23" spans="1:10" ht="15" customHeight="1" thickBot="1">
      <c r="A23" s="151" t="s">
        <v>17</v>
      </c>
      <c r="B23" s="107"/>
      <c r="C23" s="145"/>
      <c r="D23" s="69" t="s">
        <v>25</v>
      </c>
      <c r="E23" s="69" t="s">
        <v>21</v>
      </c>
      <c r="F23" s="69" t="s">
        <v>25</v>
      </c>
      <c r="G23" s="69" t="s">
        <v>21</v>
      </c>
      <c r="H23" s="145"/>
      <c r="I23" s="145"/>
      <c r="J23" s="143"/>
    </row>
    <row r="24" spans="2:10" ht="13.5" thickBot="1">
      <c r="B24" s="44" t="s">
        <v>12</v>
      </c>
      <c r="C24" s="26" t="str">
        <f>IF((D24+F24)&gt;41,(IF(OR(H24&gt;=$I$21,J24&gt;=$I$21),"MET","NOT MET")),"PENDING")</f>
        <v>PENDING</v>
      </c>
      <c r="D24" s="10"/>
      <c r="E24" s="10"/>
      <c r="F24" s="10"/>
      <c r="G24" s="10"/>
      <c r="H24" s="92" t="e">
        <f aca="true" t="shared" si="3" ref="H24:H33">100*(E24+G24)/(D24+F24)</f>
        <v>#DIV/0!</v>
      </c>
      <c r="I24" s="92" t="str">
        <f>IF((D24+F24)&gt;41,233*SQRT(0.25/((D24+F24)/2)),"*")</f>
        <v>*</v>
      </c>
      <c r="J24" s="92" t="str">
        <f aca="true" t="shared" si="4" ref="J24:J32">IF((D24+F24)&gt;41,H24+I24,"*")</f>
        <v>*</v>
      </c>
    </row>
    <row r="25" spans="2:10" ht="13.5" thickBot="1">
      <c r="B25" s="47" t="s">
        <v>26</v>
      </c>
      <c r="C25" s="93" t="str">
        <f aca="true" t="shared" si="5" ref="C25:C33">IF((D25+F25)&gt;41,(IF(OR(H25&gt;=$I$21,J25&gt;=$I$21),"MET","NOT MET")),"NA")</f>
        <v>NA</v>
      </c>
      <c r="D25" s="12"/>
      <c r="E25" s="12"/>
      <c r="F25" s="12"/>
      <c r="G25" s="12"/>
      <c r="H25" s="92" t="e">
        <f t="shared" si="3"/>
        <v>#DIV/0!</v>
      </c>
      <c r="I25" s="92" t="str">
        <f aca="true" t="shared" si="6" ref="I25:I33">IF((D25+F25)&gt;41,233*SQRT(0.25/((D25+F25)/2)),"*")</f>
        <v>*</v>
      </c>
      <c r="J25" s="92" t="str">
        <f t="shared" si="4"/>
        <v>*</v>
      </c>
    </row>
    <row r="26" spans="2:10" ht="13.5" thickBot="1">
      <c r="B26" s="47" t="s">
        <v>14</v>
      </c>
      <c r="C26" s="93" t="str">
        <f t="shared" si="5"/>
        <v>NA</v>
      </c>
      <c r="D26" s="12"/>
      <c r="E26" s="12"/>
      <c r="F26" s="12"/>
      <c r="G26" s="12"/>
      <c r="H26" s="92" t="e">
        <f t="shared" si="3"/>
        <v>#DIV/0!</v>
      </c>
      <c r="I26" s="92" t="str">
        <f t="shared" si="6"/>
        <v>*</v>
      </c>
      <c r="J26" s="92" t="str">
        <f t="shared" si="4"/>
        <v>*</v>
      </c>
    </row>
    <row r="27" spans="2:10" ht="13.5" thickBot="1">
      <c r="B27" s="47" t="s">
        <v>13</v>
      </c>
      <c r="C27" s="93" t="str">
        <f t="shared" si="5"/>
        <v>NA</v>
      </c>
      <c r="D27" s="12"/>
      <c r="E27" s="12"/>
      <c r="F27" s="12"/>
      <c r="G27" s="12"/>
      <c r="H27" s="92" t="e">
        <f t="shared" si="3"/>
        <v>#DIV/0!</v>
      </c>
      <c r="I27" s="92" t="str">
        <f t="shared" si="6"/>
        <v>*</v>
      </c>
      <c r="J27" s="92" t="str">
        <f t="shared" si="4"/>
        <v>*</v>
      </c>
    </row>
    <row r="28" spans="2:10" ht="13.5" thickBot="1">
      <c r="B28" s="47" t="s">
        <v>28</v>
      </c>
      <c r="C28" s="93" t="str">
        <f t="shared" si="5"/>
        <v>NA</v>
      </c>
      <c r="D28" s="12"/>
      <c r="E28" s="12"/>
      <c r="F28" s="12"/>
      <c r="G28" s="12"/>
      <c r="H28" s="92" t="e">
        <f t="shared" si="3"/>
        <v>#DIV/0!</v>
      </c>
      <c r="I28" s="92" t="str">
        <f t="shared" si="6"/>
        <v>*</v>
      </c>
      <c r="J28" s="92" t="str">
        <f t="shared" si="4"/>
        <v>*</v>
      </c>
    </row>
    <row r="29" spans="2:10" ht="13.5" thickBot="1">
      <c r="B29" s="47" t="s">
        <v>29</v>
      </c>
      <c r="C29" s="93" t="str">
        <f t="shared" si="5"/>
        <v>NA</v>
      </c>
      <c r="D29" s="12"/>
      <c r="E29" s="12"/>
      <c r="F29" s="12"/>
      <c r="G29" s="12"/>
      <c r="H29" s="92" t="e">
        <f t="shared" si="3"/>
        <v>#DIV/0!</v>
      </c>
      <c r="I29" s="92" t="str">
        <f t="shared" si="6"/>
        <v>*</v>
      </c>
      <c r="J29" s="92" t="str">
        <f t="shared" si="4"/>
        <v>*</v>
      </c>
    </row>
    <row r="30" spans="2:10" ht="13.5" thickBot="1">
      <c r="B30" s="47" t="s">
        <v>30</v>
      </c>
      <c r="C30" s="93" t="str">
        <f t="shared" si="5"/>
        <v>NA</v>
      </c>
      <c r="D30" s="12"/>
      <c r="E30" s="12"/>
      <c r="F30" s="12"/>
      <c r="G30" s="12"/>
      <c r="H30" s="92" t="e">
        <f t="shared" si="3"/>
        <v>#DIV/0!</v>
      </c>
      <c r="I30" s="92" t="str">
        <f t="shared" si="6"/>
        <v>*</v>
      </c>
      <c r="J30" s="92" t="str">
        <f t="shared" si="4"/>
        <v>*</v>
      </c>
    </row>
    <row r="31" spans="2:10" ht="13.5" thickBot="1">
      <c r="B31" s="47" t="s">
        <v>27</v>
      </c>
      <c r="C31" s="93" t="str">
        <f t="shared" si="5"/>
        <v>NA</v>
      </c>
      <c r="D31" s="12"/>
      <c r="E31" s="12"/>
      <c r="F31" s="12"/>
      <c r="G31" s="12"/>
      <c r="H31" s="92" t="e">
        <f t="shared" si="3"/>
        <v>#DIV/0!</v>
      </c>
      <c r="I31" s="92" t="str">
        <f t="shared" si="6"/>
        <v>*</v>
      </c>
      <c r="J31" s="92" t="str">
        <f t="shared" si="4"/>
        <v>*</v>
      </c>
    </row>
    <row r="32" spans="2:10" ht="13.5" thickBot="1">
      <c r="B32" s="47" t="s">
        <v>31</v>
      </c>
      <c r="C32" s="93" t="str">
        <f t="shared" si="5"/>
        <v>NA</v>
      </c>
      <c r="D32" s="12"/>
      <c r="E32" s="12"/>
      <c r="F32" s="12"/>
      <c r="G32" s="12"/>
      <c r="H32" s="92" t="e">
        <f t="shared" si="3"/>
        <v>#DIV/0!</v>
      </c>
      <c r="I32" s="92" t="str">
        <f t="shared" si="6"/>
        <v>*</v>
      </c>
      <c r="J32" s="92" t="str">
        <f t="shared" si="4"/>
        <v>*</v>
      </c>
    </row>
    <row r="33" spans="2:10" ht="13.5" thickBot="1">
      <c r="B33" s="55" t="s">
        <v>32</v>
      </c>
      <c r="C33" s="93" t="str">
        <f t="shared" si="5"/>
        <v>NA</v>
      </c>
      <c r="D33" s="14"/>
      <c r="E33" s="14"/>
      <c r="F33" s="14"/>
      <c r="G33" s="14"/>
      <c r="H33" s="92" t="e">
        <f t="shared" si="3"/>
        <v>#DIV/0!</v>
      </c>
      <c r="I33" s="92" t="str">
        <f t="shared" si="6"/>
        <v>*</v>
      </c>
      <c r="J33" s="92" t="str">
        <f>IF((D19+F19)&gt;41,H33+I33,"*")</f>
        <v>*</v>
      </c>
    </row>
    <row r="34" ht="13.5" customHeight="1" thickBot="1"/>
    <row r="35" spans="1:13" ht="13.5" customHeight="1" thickBot="1">
      <c r="A35" s="132"/>
      <c r="B35" s="127"/>
      <c r="C35" s="144" t="s">
        <v>19</v>
      </c>
      <c r="D35" s="108" t="s">
        <v>1</v>
      </c>
      <c r="E35" s="109"/>
      <c r="F35" s="112" t="s">
        <v>48</v>
      </c>
      <c r="G35" s="144" t="s">
        <v>18</v>
      </c>
      <c r="H35" s="94"/>
      <c r="I35" s="95"/>
      <c r="M35" s="1"/>
    </row>
    <row r="36" spans="1:8" ht="25.5" customHeight="1" thickBot="1">
      <c r="A36" s="132" t="s">
        <v>19</v>
      </c>
      <c r="B36" s="127"/>
      <c r="C36" s="145"/>
      <c r="D36" s="83" t="s">
        <v>83</v>
      </c>
      <c r="E36" s="83" t="s">
        <v>102</v>
      </c>
      <c r="F36" s="113"/>
      <c r="G36" s="111"/>
      <c r="H36" s="94"/>
    </row>
    <row r="37" spans="2:8" ht="13.5" thickBot="1">
      <c r="B37" s="44" t="s">
        <v>12</v>
      </c>
      <c r="C37" s="96" t="str">
        <f aca="true" t="shared" si="7" ref="C37:C46">IF((D24+F24)&gt;41,(IF(C24="MET","NA",IF(F37&gt;=G37,"MET","NOT MET"))),"NA")</f>
        <v>NA</v>
      </c>
      <c r="D37" s="92" t="e">
        <f aca="true" t="shared" si="8" ref="D37:D46">100*E24/D24</f>
        <v>#DIV/0!</v>
      </c>
      <c r="E37" s="92" t="e">
        <f aca="true" t="shared" si="9" ref="E37:E46">100*G24/F24</f>
        <v>#DIV/0!</v>
      </c>
      <c r="F37" s="97" t="e">
        <f aca="true" t="shared" si="10" ref="F37:F46">E37-D37</f>
        <v>#DIV/0!</v>
      </c>
      <c r="G37" s="97" t="str">
        <f>IF((D24+F24)&gt;41,(100-D37)/10," *")</f>
        <v> *</v>
      </c>
      <c r="H37" s="98"/>
    </row>
    <row r="38" spans="2:8" ht="13.5" thickBot="1">
      <c r="B38" s="47" t="s">
        <v>26</v>
      </c>
      <c r="C38" s="96" t="str">
        <f t="shared" si="7"/>
        <v>NA</v>
      </c>
      <c r="D38" s="92" t="e">
        <f t="shared" si="8"/>
        <v>#DIV/0!</v>
      </c>
      <c r="E38" s="92" t="e">
        <f t="shared" si="9"/>
        <v>#DIV/0!</v>
      </c>
      <c r="F38" s="97" t="e">
        <f t="shared" si="10"/>
        <v>#DIV/0!</v>
      </c>
      <c r="G38" s="97" t="str">
        <f aca="true" t="shared" si="11" ref="G38:G46">IF((D25+F25)&gt;41,(100-D38)/10," *")</f>
        <v> *</v>
      </c>
      <c r="H38" s="98"/>
    </row>
    <row r="39" spans="2:8" ht="13.5" thickBot="1">
      <c r="B39" s="47" t="s">
        <v>14</v>
      </c>
      <c r="C39" s="96" t="str">
        <f t="shared" si="7"/>
        <v>NA</v>
      </c>
      <c r="D39" s="92" t="e">
        <f t="shared" si="8"/>
        <v>#DIV/0!</v>
      </c>
      <c r="E39" s="92" t="e">
        <f t="shared" si="9"/>
        <v>#DIV/0!</v>
      </c>
      <c r="F39" s="97" t="e">
        <f t="shared" si="10"/>
        <v>#DIV/0!</v>
      </c>
      <c r="G39" s="97" t="str">
        <f t="shared" si="11"/>
        <v> *</v>
      </c>
      <c r="H39" s="98"/>
    </row>
    <row r="40" spans="2:8" ht="13.5" thickBot="1">
      <c r="B40" s="47" t="s">
        <v>13</v>
      </c>
      <c r="C40" s="96" t="str">
        <f t="shared" si="7"/>
        <v>NA</v>
      </c>
      <c r="D40" s="92" t="e">
        <f t="shared" si="8"/>
        <v>#DIV/0!</v>
      </c>
      <c r="E40" s="92" t="e">
        <f t="shared" si="9"/>
        <v>#DIV/0!</v>
      </c>
      <c r="F40" s="97" t="e">
        <f t="shared" si="10"/>
        <v>#DIV/0!</v>
      </c>
      <c r="G40" s="97" t="str">
        <f t="shared" si="11"/>
        <v> *</v>
      </c>
      <c r="H40" s="98"/>
    </row>
    <row r="41" spans="2:8" ht="13.5" thickBot="1">
      <c r="B41" s="47" t="s">
        <v>28</v>
      </c>
      <c r="C41" s="96" t="str">
        <f t="shared" si="7"/>
        <v>NA</v>
      </c>
      <c r="D41" s="92" t="e">
        <f t="shared" si="8"/>
        <v>#DIV/0!</v>
      </c>
      <c r="E41" s="92" t="e">
        <f t="shared" si="9"/>
        <v>#DIV/0!</v>
      </c>
      <c r="F41" s="97" t="e">
        <f t="shared" si="10"/>
        <v>#DIV/0!</v>
      </c>
      <c r="G41" s="97" t="str">
        <f t="shared" si="11"/>
        <v> *</v>
      </c>
      <c r="H41" s="98"/>
    </row>
    <row r="42" spans="2:8" ht="13.5" thickBot="1">
      <c r="B42" s="47" t="s">
        <v>29</v>
      </c>
      <c r="C42" s="96" t="str">
        <f t="shared" si="7"/>
        <v>NA</v>
      </c>
      <c r="D42" s="92" t="e">
        <f t="shared" si="8"/>
        <v>#DIV/0!</v>
      </c>
      <c r="E42" s="92" t="e">
        <f t="shared" si="9"/>
        <v>#DIV/0!</v>
      </c>
      <c r="F42" s="97" t="e">
        <f t="shared" si="10"/>
        <v>#DIV/0!</v>
      </c>
      <c r="G42" s="97" t="str">
        <f t="shared" si="11"/>
        <v> *</v>
      </c>
      <c r="H42" s="98"/>
    </row>
    <row r="43" spans="2:8" ht="13.5" thickBot="1">
      <c r="B43" s="47" t="s">
        <v>30</v>
      </c>
      <c r="C43" s="96" t="str">
        <f t="shared" si="7"/>
        <v>NA</v>
      </c>
      <c r="D43" s="92" t="e">
        <f t="shared" si="8"/>
        <v>#DIV/0!</v>
      </c>
      <c r="E43" s="92" t="e">
        <f t="shared" si="9"/>
        <v>#DIV/0!</v>
      </c>
      <c r="F43" s="97" t="e">
        <f t="shared" si="10"/>
        <v>#DIV/0!</v>
      </c>
      <c r="G43" s="97" t="str">
        <f t="shared" si="11"/>
        <v> *</v>
      </c>
      <c r="H43" s="98"/>
    </row>
    <row r="44" spans="2:8" ht="13.5" thickBot="1">
      <c r="B44" s="47" t="s">
        <v>27</v>
      </c>
      <c r="C44" s="96" t="str">
        <f t="shared" si="7"/>
        <v>NA</v>
      </c>
      <c r="D44" s="92" t="e">
        <f t="shared" si="8"/>
        <v>#DIV/0!</v>
      </c>
      <c r="E44" s="92" t="e">
        <f t="shared" si="9"/>
        <v>#DIV/0!</v>
      </c>
      <c r="F44" s="97" t="e">
        <f t="shared" si="10"/>
        <v>#DIV/0!</v>
      </c>
      <c r="G44" s="97" t="str">
        <f t="shared" si="11"/>
        <v> *</v>
      </c>
      <c r="H44" s="98"/>
    </row>
    <row r="45" spans="2:8" ht="13.5" thickBot="1">
      <c r="B45" s="47" t="s">
        <v>31</v>
      </c>
      <c r="C45" s="96" t="str">
        <f t="shared" si="7"/>
        <v>NA</v>
      </c>
      <c r="D45" s="92" t="e">
        <f t="shared" si="8"/>
        <v>#DIV/0!</v>
      </c>
      <c r="E45" s="92" t="e">
        <f t="shared" si="9"/>
        <v>#DIV/0!</v>
      </c>
      <c r="F45" s="97" t="e">
        <f t="shared" si="10"/>
        <v>#DIV/0!</v>
      </c>
      <c r="G45" s="97" t="str">
        <f t="shared" si="11"/>
        <v> *</v>
      </c>
      <c r="H45" s="98"/>
    </row>
    <row r="46" spans="2:8" ht="13.5" thickBot="1">
      <c r="B46" s="55" t="s">
        <v>32</v>
      </c>
      <c r="C46" s="96" t="str">
        <f t="shared" si="7"/>
        <v>NA</v>
      </c>
      <c r="D46" s="92" t="e">
        <f t="shared" si="8"/>
        <v>#DIV/0!</v>
      </c>
      <c r="E46" s="92" t="e">
        <f t="shared" si="9"/>
        <v>#DIV/0!</v>
      </c>
      <c r="F46" s="97" t="e">
        <f t="shared" si="10"/>
        <v>#DIV/0!</v>
      </c>
      <c r="G46" s="97" t="str">
        <f t="shared" si="11"/>
        <v> *</v>
      </c>
      <c r="H46" s="98"/>
    </row>
  </sheetData>
  <sheetProtection sheet="1" objects="1" scenarios="1"/>
  <mergeCells count="23">
    <mergeCell ref="G21:H21"/>
    <mergeCell ref="C35:C36"/>
    <mergeCell ref="G35:G36"/>
    <mergeCell ref="F35:F36"/>
    <mergeCell ref="D35:E35"/>
    <mergeCell ref="A36:B36"/>
    <mergeCell ref="A23:B23"/>
    <mergeCell ref="A35:B35"/>
    <mergeCell ref="D22:E22"/>
    <mergeCell ref="A22:B22"/>
    <mergeCell ref="A2:I2"/>
    <mergeCell ref="A1:I1"/>
    <mergeCell ref="G4:I4"/>
    <mergeCell ref="C8:C9"/>
    <mergeCell ref="A9:B9"/>
    <mergeCell ref="D8:E8"/>
    <mergeCell ref="F8:G8"/>
    <mergeCell ref="F7:H7"/>
    <mergeCell ref="J22:J23"/>
    <mergeCell ref="I22:I23"/>
    <mergeCell ref="H22:H23"/>
    <mergeCell ref="C22:C23"/>
    <mergeCell ref="F22:G22"/>
  </mergeCells>
  <conditionalFormatting sqref="C24:C33 C37:C46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8.xml><?xml version="1.0" encoding="utf-8"?>
<worksheet xmlns="http://schemas.openxmlformats.org/spreadsheetml/2006/main" xmlns:r="http://schemas.openxmlformats.org/officeDocument/2006/relationships">
  <dimension ref="A1:Y46"/>
  <sheetViews>
    <sheetView workbookViewId="0" topLeftCell="A1">
      <selection activeCell="A3" sqref="A3"/>
    </sheetView>
  </sheetViews>
  <sheetFormatPr defaultColWidth="9.140625" defaultRowHeight="12.75"/>
  <cols>
    <col min="1" max="1" width="11.00390625" style="25" customWidth="1"/>
    <col min="2" max="2" width="27.00390625" style="25" customWidth="1"/>
    <col min="3" max="3" width="9.28125" style="25" customWidth="1"/>
    <col min="4" max="4" width="6.7109375" style="25" customWidth="1"/>
    <col min="5" max="5" width="6.28125" style="25" customWidth="1"/>
    <col min="6" max="6" width="7.7109375" style="25" customWidth="1"/>
    <col min="7" max="7" width="7.140625" style="25" customWidth="1"/>
    <col min="8" max="8" width="8.7109375" style="25" customWidth="1"/>
    <col min="9" max="9" width="7.140625" style="25" customWidth="1"/>
    <col min="10" max="10" width="7.7109375" style="25" customWidth="1"/>
  </cols>
  <sheetData>
    <row r="1" spans="1:25" s="3" customFormat="1" ht="21" customHeight="1">
      <c r="A1" s="134" t="s">
        <v>99</v>
      </c>
      <c r="B1" s="134"/>
      <c r="C1" s="134"/>
      <c r="D1" s="134"/>
      <c r="E1" s="134"/>
      <c r="F1" s="134"/>
      <c r="G1" s="134"/>
      <c r="H1" s="134"/>
      <c r="I1" s="134"/>
      <c r="J1" s="70"/>
      <c r="K1" s="2"/>
      <c r="L1" s="2"/>
      <c r="M1" s="2"/>
      <c r="N1" s="2"/>
      <c r="O1" s="2"/>
      <c r="P1" s="2"/>
      <c r="Q1" s="2"/>
      <c r="R1" s="2"/>
      <c r="S1" s="2"/>
      <c r="T1" s="2"/>
      <c r="U1" s="2"/>
      <c r="V1" s="2"/>
      <c r="W1" s="2"/>
      <c r="X1" s="2"/>
      <c r="Y1" s="4"/>
    </row>
    <row r="2" spans="1:25" s="3" customFormat="1" ht="18" customHeight="1">
      <c r="A2" s="148" t="s">
        <v>107</v>
      </c>
      <c r="B2" s="148"/>
      <c r="C2" s="148"/>
      <c r="D2" s="148"/>
      <c r="E2" s="148"/>
      <c r="F2" s="148"/>
      <c r="G2" s="148"/>
      <c r="H2" s="148"/>
      <c r="I2" s="148"/>
      <c r="J2" s="70"/>
      <c r="K2" s="2"/>
      <c r="L2" s="2"/>
      <c r="M2" s="2"/>
      <c r="N2" s="2"/>
      <c r="O2" s="2"/>
      <c r="P2" s="2"/>
      <c r="Q2" s="2"/>
      <c r="R2" s="2"/>
      <c r="S2" s="2"/>
      <c r="T2" s="2"/>
      <c r="U2" s="2"/>
      <c r="V2" s="2"/>
      <c r="W2" s="2"/>
      <c r="X2" s="2"/>
      <c r="Y2" s="4"/>
    </row>
    <row r="3" spans="1:25" s="3" customFormat="1" ht="8.25" customHeight="1">
      <c r="A3" s="71"/>
      <c r="B3" s="71"/>
      <c r="C3" s="71"/>
      <c r="D3" s="71"/>
      <c r="E3" s="71"/>
      <c r="F3" s="71"/>
      <c r="G3" s="71"/>
      <c r="H3" s="71"/>
      <c r="I3" s="71"/>
      <c r="J3" s="70"/>
      <c r="K3" s="2"/>
      <c r="L3" s="2"/>
      <c r="M3" s="2"/>
      <c r="N3" s="2"/>
      <c r="O3" s="2"/>
      <c r="P3" s="2"/>
      <c r="Q3" s="2"/>
      <c r="R3" s="2"/>
      <c r="S3" s="2"/>
      <c r="T3" s="2"/>
      <c r="U3" s="2"/>
      <c r="V3" s="2"/>
      <c r="W3" s="2"/>
      <c r="X3" s="2"/>
      <c r="Y3" s="4"/>
    </row>
    <row r="4" spans="1:12" s="3" customFormat="1" ht="16.5" customHeight="1">
      <c r="A4" s="32" t="s">
        <v>11</v>
      </c>
      <c r="B4" s="72" t="str">
        <f>' Summary DISTRICT'!$B$3</f>
        <v>Evergreen</v>
      </c>
      <c r="C4" s="33"/>
      <c r="D4" s="37"/>
      <c r="E4" s="37"/>
      <c r="F4" s="37"/>
      <c r="G4" s="134"/>
      <c r="H4" s="134"/>
      <c r="I4" s="134"/>
      <c r="J4" s="37"/>
      <c r="K4" s="5"/>
      <c r="L4" s="5"/>
    </row>
    <row r="5" spans="1:11" s="3" customFormat="1" ht="16.5" customHeight="1">
      <c r="A5" s="32"/>
      <c r="B5" s="72"/>
      <c r="C5" s="33"/>
      <c r="D5" s="37"/>
      <c r="E5" s="37"/>
      <c r="F5" s="37"/>
      <c r="G5" s="37"/>
      <c r="H5" s="37"/>
      <c r="I5" s="37"/>
      <c r="J5" s="37"/>
      <c r="K5" s="5"/>
    </row>
    <row r="6" spans="1:9" ht="13.5" customHeight="1">
      <c r="A6" s="73"/>
      <c r="B6" s="73"/>
      <c r="C6" s="74"/>
      <c r="D6" s="74"/>
      <c r="E6" s="74"/>
      <c r="F6" s="74"/>
      <c r="G6" s="74"/>
      <c r="H6" s="74"/>
      <c r="I6" s="74"/>
    </row>
    <row r="7" spans="1:11" ht="16.5" customHeight="1" thickBot="1">
      <c r="A7" s="75"/>
      <c r="B7" s="76"/>
      <c r="C7" s="77"/>
      <c r="D7" s="77"/>
      <c r="E7" s="77"/>
      <c r="F7" s="126" t="s">
        <v>50</v>
      </c>
      <c r="G7" s="126"/>
      <c r="H7" s="126"/>
      <c r="I7" s="78">
        <v>94.5</v>
      </c>
      <c r="K7" s="1"/>
    </row>
    <row r="8" spans="1:9" ht="16.5" thickBot="1">
      <c r="A8" s="76"/>
      <c r="B8" s="79"/>
      <c r="C8" s="149" t="s">
        <v>0</v>
      </c>
      <c r="D8" s="124" t="s">
        <v>0</v>
      </c>
      <c r="E8" s="125"/>
      <c r="F8" s="124" t="s">
        <v>8</v>
      </c>
      <c r="G8" s="125"/>
      <c r="H8" s="81" t="s">
        <v>0</v>
      </c>
      <c r="I8" s="80" t="s">
        <v>0</v>
      </c>
    </row>
    <row r="9" spans="1:9" ht="16.5" thickBot="1">
      <c r="A9" s="151" t="s">
        <v>0</v>
      </c>
      <c r="B9" s="152"/>
      <c r="C9" s="150"/>
      <c r="D9" s="82" t="s">
        <v>83</v>
      </c>
      <c r="E9" s="82" t="s">
        <v>102</v>
      </c>
      <c r="F9" s="82" t="s">
        <v>83</v>
      </c>
      <c r="G9" s="82" t="s">
        <v>102</v>
      </c>
      <c r="H9" s="84" t="s">
        <v>58</v>
      </c>
      <c r="I9" s="85" t="s">
        <v>3</v>
      </c>
    </row>
    <row r="10" spans="1:9" ht="16.5" thickBot="1">
      <c r="A10" s="75"/>
      <c r="B10" s="44" t="s">
        <v>12</v>
      </c>
      <c r="C10" s="26" t="str">
        <f>IF((D10+E10+F10+G10)&gt;39,(IF(OR(I10&gt;=$I$7,100*E10/(E10+G10)&gt;=$I$7),"MET","NOT MET")),"PENDING")</f>
        <v>PENDING</v>
      </c>
      <c r="D10" s="99"/>
      <c r="E10" s="10"/>
      <c r="F10" s="11"/>
      <c r="G10" s="22"/>
      <c r="H10" s="86">
        <f aca="true" t="shared" si="0" ref="H10:H19">D10+E10+F10+G10</f>
        <v>0</v>
      </c>
      <c r="I10" s="87" t="e">
        <f>100*(D10+E10)/(D10+E10+F10+G10)</f>
        <v>#DIV/0!</v>
      </c>
    </row>
    <row r="11" spans="1:9" ht="16.5" thickBot="1">
      <c r="A11" s="75"/>
      <c r="B11" s="47" t="s">
        <v>26</v>
      </c>
      <c r="C11" s="26" t="str">
        <f>IF((D11+E11+F11+G11)&gt;39,(IF(OR(I11&gt;=$I$7,100*E11/(E11+G11)&gt;=$I$7),"MET","NOT MET")),"NA")</f>
        <v>NA</v>
      </c>
      <c r="D11" s="100"/>
      <c r="E11" s="12"/>
      <c r="F11" s="13"/>
      <c r="G11" s="23"/>
      <c r="H11" s="86">
        <f t="shared" si="0"/>
        <v>0</v>
      </c>
      <c r="I11" s="87" t="e">
        <f>100*(D12+E11)/(D12+E11+F11+G11)</f>
        <v>#DIV/0!</v>
      </c>
    </row>
    <row r="12" spans="1:9" ht="16.5" thickBot="1">
      <c r="A12" s="75"/>
      <c r="B12" s="47" t="s">
        <v>14</v>
      </c>
      <c r="C12" s="26" t="str">
        <f aca="true" t="shared" si="1" ref="C12:C19">IF((D12+E12+F12+G12)&gt;39,(IF(OR(I12&gt;=$I$7,100*E12/(E12+G12)&gt;=$I$7),"MET","NOT MET")),"NA")</f>
        <v>NA</v>
      </c>
      <c r="D12" s="99"/>
      <c r="E12" s="12"/>
      <c r="F12" s="13"/>
      <c r="G12" s="23"/>
      <c r="H12" s="86">
        <f t="shared" si="0"/>
        <v>0</v>
      </c>
      <c r="I12" s="87" t="e">
        <f>100*(D13+E12)/(D13+E12+F12+G12)</f>
        <v>#DIV/0!</v>
      </c>
    </row>
    <row r="13" spans="1:9" ht="16.5" thickBot="1">
      <c r="A13" s="75"/>
      <c r="B13" s="47" t="s">
        <v>13</v>
      </c>
      <c r="C13" s="26" t="str">
        <f t="shared" si="1"/>
        <v>NA</v>
      </c>
      <c r="D13" s="99"/>
      <c r="E13" s="12"/>
      <c r="F13" s="13"/>
      <c r="G13" s="23"/>
      <c r="H13" s="86">
        <f t="shared" si="0"/>
        <v>0</v>
      </c>
      <c r="I13" s="87" t="e">
        <f aca="true" t="shared" si="2" ref="I13:I19">100*(D13+E13)/(D13+E13+F13+G13)</f>
        <v>#DIV/0!</v>
      </c>
    </row>
    <row r="14" spans="1:9" ht="16.5" thickBot="1">
      <c r="A14" s="75"/>
      <c r="B14" s="47" t="s">
        <v>28</v>
      </c>
      <c r="C14" s="26" t="str">
        <f t="shared" si="1"/>
        <v>NA</v>
      </c>
      <c r="D14" s="99"/>
      <c r="E14" s="12"/>
      <c r="F14" s="13"/>
      <c r="G14" s="23"/>
      <c r="H14" s="86">
        <f t="shared" si="0"/>
        <v>0</v>
      </c>
      <c r="I14" s="87" t="e">
        <f t="shared" si="2"/>
        <v>#DIV/0!</v>
      </c>
    </row>
    <row r="15" spans="1:9" ht="16.5" thickBot="1">
      <c r="A15" s="75"/>
      <c r="B15" s="47" t="s">
        <v>29</v>
      </c>
      <c r="C15" s="26" t="str">
        <f t="shared" si="1"/>
        <v>NA</v>
      </c>
      <c r="D15" s="99"/>
      <c r="E15" s="12"/>
      <c r="F15" s="13"/>
      <c r="G15" s="23"/>
      <c r="H15" s="86">
        <f t="shared" si="0"/>
        <v>0</v>
      </c>
      <c r="I15" s="87" t="e">
        <f t="shared" si="2"/>
        <v>#DIV/0!</v>
      </c>
    </row>
    <row r="16" spans="1:9" ht="16.5" thickBot="1">
      <c r="A16" s="75"/>
      <c r="B16" s="47" t="s">
        <v>30</v>
      </c>
      <c r="C16" s="26" t="str">
        <f t="shared" si="1"/>
        <v>NA</v>
      </c>
      <c r="D16" s="99"/>
      <c r="E16" s="12"/>
      <c r="F16" s="13"/>
      <c r="G16" s="23"/>
      <c r="H16" s="86">
        <f t="shared" si="0"/>
        <v>0</v>
      </c>
      <c r="I16" s="87" t="e">
        <f t="shared" si="2"/>
        <v>#DIV/0!</v>
      </c>
    </row>
    <row r="17" spans="1:9" ht="16.5" thickBot="1">
      <c r="A17" s="75"/>
      <c r="B17" s="47" t="s">
        <v>27</v>
      </c>
      <c r="C17" s="26" t="str">
        <f t="shared" si="1"/>
        <v>NA</v>
      </c>
      <c r="D17" s="99"/>
      <c r="E17" s="12"/>
      <c r="F17" s="13"/>
      <c r="G17" s="23"/>
      <c r="H17" s="86">
        <f t="shared" si="0"/>
        <v>0</v>
      </c>
      <c r="I17" s="87" t="e">
        <f t="shared" si="2"/>
        <v>#DIV/0!</v>
      </c>
    </row>
    <row r="18" spans="1:9" ht="16.5" thickBot="1">
      <c r="A18" s="75"/>
      <c r="B18" s="47" t="s">
        <v>31</v>
      </c>
      <c r="C18" s="26" t="str">
        <f t="shared" si="1"/>
        <v>NA</v>
      </c>
      <c r="D18" s="99"/>
      <c r="E18" s="12"/>
      <c r="F18" s="13"/>
      <c r="G18" s="23"/>
      <c r="H18" s="86">
        <f t="shared" si="0"/>
        <v>0</v>
      </c>
      <c r="I18" s="87" t="e">
        <f t="shared" si="2"/>
        <v>#DIV/0!</v>
      </c>
    </row>
    <row r="19" spans="1:9" ht="16.5" thickBot="1">
      <c r="A19" s="75"/>
      <c r="B19" s="55" t="s">
        <v>32</v>
      </c>
      <c r="C19" s="26" t="str">
        <f t="shared" si="1"/>
        <v>NA</v>
      </c>
      <c r="D19" s="99"/>
      <c r="E19" s="14"/>
      <c r="F19" s="15"/>
      <c r="G19" s="24"/>
      <c r="H19" s="86">
        <f t="shared" si="0"/>
        <v>0</v>
      </c>
      <c r="I19" s="87" t="e">
        <f t="shared" si="2"/>
        <v>#DIV/0!</v>
      </c>
    </row>
    <row r="20" spans="1:7" ht="15.75">
      <c r="A20" s="75"/>
      <c r="B20" s="66"/>
      <c r="C20" s="88"/>
      <c r="D20" s="90"/>
      <c r="E20" s="90"/>
      <c r="F20" s="90"/>
      <c r="G20" s="90"/>
    </row>
    <row r="21" spans="1:9" ht="17.25" customHeight="1" thickBot="1">
      <c r="A21" s="75"/>
      <c r="B21" s="75"/>
      <c r="G21" s="110" t="s">
        <v>52</v>
      </c>
      <c r="H21" s="114"/>
      <c r="I21" s="91">
        <v>49</v>
      </c>
    </row>
    <row r="22" spans="1:10" ht="13.5" customHeight="1" thickBot="1">
      <c r="A22" s="151"/>
      <c r="B22" s="152"/>
      <c r="C22" s="144" t="s">
        <v>17</v>
      </c>
      <c r="D22" s="146" t="s">
        <v>56</v>
      </c>
      <c r="E22" s="147"/>
      <c r="F22" s="146" t="s">
        <v>101</v>
      </c>
      <c r="G22" s="147"/>
      <c r="H22" s="144" t="s">
        <v>22</v>
      </c>
      <c r="I22" s="144" t="s">
        <v>2</v>
      </c>
      <c r="J22" s="142" t="s">
        <v>20</v>
      </c>
    </row>
    <row r="23" spans="1:10" ht="15" customHeight="1" thickBot="1">
      <c r="A23" s="151" t="s">
        <v>17</v>
      </c>
      <c r="B23" s="107"/>
      <c r="C23" s="145"/>
      <c r="D23" s="69" t="s">
        <v>25</v>
      </c>
      <c r="E23" s="69" t="s">
        <v>21</v>
      </c>
      <c r="F23" s="69" t="s">
        <v>25</v>
      </c>
      <c r="G23" s="69" t="s">
        <v>21</v>
      </c>
      <c r="H23" s="145"/>
      <c r="I23" s="145"/>
      <c r="J23" s="143"/>
    </row>
    <row r="24" spans="2:10" ht="13.5" thickBot="1">
      <c r="B24" s="44" t="s">
        <v>12</v>
      </c>
      <c r="C24" s="26" t="str">
        <f>IF((D24+F24)&gt;41,(IF(OR(H24&gt;=$I$21,J24&gt;=$I$21),"MET","NOT MET")),"PENDING")</f>
        <v>PENDING</v>
      </c>
      <c r="D24" s="10"/>
      <c r="E24" s="10"/>
      <c r="F24" s="10"/>
      <c r="G24" s="10"/>
      <c r="H24" s="92" t="e">
        <f>100*(E24+G24)/(D24+F24)</f>
        <v>#DIV/0!</v>
      </c>
      <c r="I24" s="92" t="str">
        <f>IF((D24+F24)&gt;41,233*SQRT(0.25/((D24+F24)/2)),"*")</f>
        <v>*</v>
      </c>
      <c r="J24" s="92" t="str">
        <f>IF((D24+F24)&gt;41,H24+I24,"*")</f>
        <v>*</v>
      </c>
    </row>
    <row r="25" spans="2:10" ht="13.5" thickBot="1">
      <c r="B25" s="47" t="s">
        <v>26</v>
      </c>
      <c r="C25" s="93" t="str">
        <f>IF((D25+F25)&gt;41,(IF(OR(H25&gt;=$I$21,J25&gt;=$I$21),"MET","NOT MET")),"NA")</f>
        <v>NA</v>
      </c>
      <c r="D25" s="12"/>
      <c r="E25" s="12"/>
      <c r="F25" s="12"/>
      <c r="G25" s="12"/>
      <c r="H25" s="92" t="e">
        <f aca="true" t="shared" si="3" ref="H25:H33">100*(E25+G25)/(D25+F25)</f>
        <v>#DIV/0!</v>
      </c>
      <c r="I25" s="92" t="str">
        <f aca="true" t="shared" si="4" ref="I25:I33">IF((D25+F25)&gt;41,233*SQRT(0.25/((D25+F25)/2)),"*")</f>
        <v>*</v>
      </c>
      <c r="J25" s="92" t="str">
        <f aca="true" t="shared" si="5" ref="J25:J32">IF((D25+F25)&gt;41,H25+I25,"*")</f>
        <v>*</v>
      </c>
    </row>
    <row r="26" spans="2:10" ht="13.5" thickBot="1">
      <c r="B26" s="47" t="s">
        <v>14</v>
      </c>
      <c r="C26" s="93" t="str">
        <f>IF((D26+F26)&gt;41,(IF(OR(H26&gt;=$I$21,J26&gt;=$I$21),"MET","NOT MET")),"NA")</f>
        <v>NA</v>
      </c>
      <c r="D26" s="12"/>
      <c r="E26" s="12"/>
      <c r="F26" s="12"/>
      <c r="G26" s="12"/>
      <c r="H26" s="92" t="e">
        <f t="shared" si="3"/>
        <v>#DIV/0!</v>
      </c>
      <c r="I26" s="92" t="str">
        <f t="shared" si="4"/>
        <v>*</v>
      </c>
      <c r="J26" s="92" t="str">
        <f t="shared" si="5"/>
        <v>*</v>
      </c>
    </row>
    <row r="27" spans="2:10" ht="13.5" thickBot="1">
      <c r="B27" s="47" t="s">
        <v>13</v>
      </c>
      <c r="C27" s="93" t="str">
        <f aca="true" t="shared" si="6" ref="C27:C33">IF((D27+F27)&gt;41,(IF(OR(H27&gt;=$I$21,J27&gt;=$I$21),"MET","NOT MET")),"NA")</f>
        <v>NA</v>
      </c>
      <c r="D27" s="12"/>
      <c r="E27" s="12"/>
      <c r="F27" s="12"/>
      <c r="G27" s="12"/>
      <c r="H27" s="92" t="e">
        <f t="shared" si="3"/>
        <v>#DIV/0!</v>
      </c>
      <c r="I27" s="92" t="str">
        <f t="shared" si="4"/>
        <v>*</v>
      </c>
      <c r="J27" s="92" t="str">
        <f t="shared" si="5"/>
        <v>*</v>
      </c>
    </row>
    <row r="28" spans="2:10" ht="13.5" thickBot="1">
      <c r="B28" s="47" t="s">
        <v>28</v>
      </c>
      <c r="C28" s="93" t="str">
        <f t="shared" si="6"/>
        <v>NA</v>
      </c>
      <c r="D28" s="12"/>
      <c r="E28" s="12"/>
      <c r="F28" s="12"/>
      <c r="G28" s="12"/>
      <c r="H28" s="92" t="e">
        <f t="shared" si="3"/>
        <v>#DIV/0!</v>
      </c>
      <c r="I28" s="92" t="str">
        <f t="shared" si="4"/>
        <v>*</v>
      </c>
      <c r="J28" s="92" t="str">
        <f t="shared" si="5"/>
        <v>*</v>
      </c>
    </row>
    <row r="29" spans="2:10" ht="13.5" thickBot="1">
      <c r="B29" s="47" t="s">
        <v>29</v>
      </c>
      <c r="C29" s="93" t="str">
        <f t="shared" si="6"/>
        <v>NA</v>
      </c>
      <c r="D29" s="12"/>
      <c r="E29" s="12"/>
      <c r="F29" s="12"/>
      <c r="G29" s="12"/>
      <c r="H29" s="92" t="e">
        <f t="shared" si="3"/>
        <v>#DIV/0!</v>
      </c>
      <c r="I29" s="92" t="str">
        <f t="shared" si="4"/>
        <v>*</v>
      </c>
      <c r="J29" s="92" t="str">
        <f t="shared" si="5"/>
        <v>*</v>
      </c>
    </row>
    <row r="30" spans="2:10" ht="13.5" thickBot="1">
      <c r="B30" s="47" t="s">
        <v>30</v>
      </c>
      <c r="C30" s="93" t="str">
        <f t="shared" si="6"/>
        <v>NA</v>
      </c>
      <c r="D30" s="12"/>
      <c r="E30" s="12"/>
      <c r="F30" s="12"/>
      <c r="G30" s="12"/>
      <c r="H30" s="92" t="e">
        <f t="shared" si="3"/>
        <v>#DIV/0!</v>
      </c>
      <c r="I30" s="92" t="str">
        <f t="shared" si="4"/>
        <v>*</v>
      </c>
      <c r="J30" s="92" t="str">
        <f t="shared" si="5"/>
        <v>*</v>
      </c>
    </row>
    <row r="31" spans="2:10" ht="13.5" thickBot="1">
      <c r="B31" s="47" t="s">
        <v>27</v>
      </c>
      <c r="C31" s="93" t="str">
        <f t="shared" si="6"/>
        <v>NA</v>
      </c>
      <c r="D31" s="12"/>
      <c r="E31" s="12"/>
      <c r="F31" s="12"/>
      <c r="G31" s="12"/>
      <c r="H31" s="92" t="e">
        <f t="shared" si="3"/>
        <v>#DIV/0!</v>
      </c>
      <c r="I31" s="92" t="str">
        <f t="shared" si="4"/>
        <v>*</v>
      </c>
      <c r="J31" s="92" t="str">
        <f t="shared" si="5"/>
        <v>*</v>
      </c>
    </row>
    <row r="32" spans="2:10" ht="13.5" thickBot="1">
      <c r="B32" s="47" t="s">
        <v>31</v>
      </c>
      <c r="C32" s="93" t="str">
        <f t="shared" si="6"/>
        <v>NA</v>
      </c>
      <c r="D32" s="12"/>
      <c r="E32" s="12"/>
      <c r="F32" s="12"/>
      <c r="G32" s="12"/>
      <c r="H32" s="92" t="e">
        <f t="shared" si="3"/>
        <v>#DIV/0!</v>
      </c>
      <c r="I32" s="92" t="str">
        <f t="shared" si="4"/>
        <v>*</v>
      </c>
      <c r="J32" s="92" t="str">
        <f t="shared" si="5"/>
        <v>*</v>
      </c>
    </row>
    <row r="33" spans="2:10" ht="13.5" thickBot="1">
      <c r="B33" s="55" t="s">
        <v>32</v>
      </c>
      <c r="C33" s="93" t="str">
        <f t="shared" si="6"/>
        <v>NA</v>
      </c>
      <c r="D33" s="14"/>
      <c r="E33" s="14"/>
      <c r="F33" s="14"/>
      <c r="G33" s="14"/>
      <c r="H33" s="92" t="e">
        <f t="shared" si="3"/>
        <v>#DIV/0!</v>
      </c>
      <c r="I33" s="92" t="str">
        <f t="shared" si="4"/>
        <v>*</v>
      </c>
      <c r="J33" s="92" t="str">
        <f>IF((D19+F19)&gt;41,H33+I33,"*")</f>
        <v>*</v>
      </c>
    </row>
    <row r="34" ht="13.5" customHeight="1" thickBot="1"/>
    <row r="35" spans="1:13" ht="13.5" customHeight="1" thickBot="1">
      <c r="A35" s="132"/>
      <c r="B35" s="127"/>
      <c r="C35" s="144" t="s">
        <v>19</v>
      </c>
      <c r="D35" s="108" t="s">
        <v>1</v>
      </c>
      <c r="E35" s="109"/>
      <c r="F35" s="112" t="s">
        <v>48</v>
      </c>
      <c r="G35" s="144" t="s">
        <v>18</v>
      </c>
      <c r="H35" s="94"/>
      <c r="I35" s="95"/>
      <c r="M35" s="1"/>
    </row>
    <row r="36" spans="1:8" ht="25.5" customHeight="1" thickBot="1">
      <c r="A36" s="132" t="s">
        <v>19</v>
      </c>
      <c r="B36" s="127"/>
      <c r="C36" s="145"/>
      <c r="D36" s="82" t="s">
        <v>83</v>
      </c>
      <c r="E36" s="82" t="s">
        <v>102</v>
      </c>
      <c r="F36" s="113"/>
      <c r="G36" s="111"/>
      <c r="H36" s="94"/>
    </row>
    <row r="37" spans="2:8" ht="13.5" thickBot="1">
      <c r="B37" s="44" t="s">
        <v>12</v>
      </c>
      <c r="C37" s="96" t="str">
        <f>IF((D24+F24)&gt;41,(IF(C24="MET","NA",IF(F37&gt;=G37,"MET","NOT MET"))),"NA")</f>
        <v>NA</v>
      </c>
      <c r="D37" s="92" t="e">
        <f>100*E24/D24</f>
        <v>#DIV/0!</v>
      </c>
      <c r="E37" s="92" t="e">
        <f aca="true" t="shared" si="7" ref="E37:E46">100*G24/F24</f>
        <v>#DIV/0!</v>
      </c>
      <c r="F37" s="97" t="e">
        <f aca="true" t="shared" si="8" ref="F37:F46">E37-D37</f>
        <v>#DIV/0!</v>
      </c>
      <c r="G37" s="97" t="str">
        <f>IF((D24+F24)&gt;41,(100-D37)/10," *")</f>
        <v> *</v>
      </c>
      <c r="H37" s="98"/>
    </row>
    <row r="38" spans="2:8" ht="13.5" thickBot="1">
      <c r="B38" s="47" t="s">
        <v>26</v>
      </c>
      <c r="C38" s="96" t="str">
        <f aca="true" t="shared" si="9" ref="C38:C46">IF((D25+F25)&gt;41,(IF(C25="MET","NA",IF(F38&gt;=G38,"MET","NOT MET"))),"NA")</f>
        <v>NA</v>
      </c>
      <c r="D38" s="92" t="e">
        <f aca="true" t="shared" si="10" ref="D38:D46">100*E25/D25</f>
        <v>#DIV/0!</v>
      </c>
      <c r="E38" s="92" t="e">
        <f t="shared" si="7"/>
        <v>#DIV/0!</v>
      </c>
      <c r="F38" s="97" t="e">
        <f t="shared" si="8"/>
        <v>#DIV/0!</v>
      </c>
      <c r="G38" s="97" t="str">
        <f aca="true" t="shared" si="11" ref="G38:G46">IF((D25+F25)&gt;41,(100-D38)/10," *")</f>
        <v> *</v>
      </c>
      <c r="H38" s="98"/>
    </row>
    <row r="39" spans="2:8" ht="13.5" thickBot="1">
      <c r="B39" s="47" t="s">
        <v>14</v>
      </c>
      <c r="C39" s="96" t="str">
        <f t="shared" si="9"/>
        <v>NA</v>
      </c>
      <c r="D39" s="92" t="e">
        <f t="shared" si="10"/>
        <v>#DIV/0!</v>
      </c>
      <c r="E39" s="92" t="e">
        <f t="shared" si="7"/>
        <v>#DIV/0!</v>
      </c>
      <c r="F39" s="97" t="e">
        <f t="shared" si="8"/>
        <v>#DIV/0!</v>
      </c>
      <c r="G39" s="97" t="str">
        <f t="shared" si="11"/>
        <v> *</v>
      </c>
      <c r="H39" s="98"/>
    </row>
    <row r="40" spans="2:8" ht="13.5" thickBot="1">
      <c r="B40" s="47" t="s">
        <v>13</v>
      </c>
      <c r="C40" s="96" t="str">
        <f t="shared" si="9"/>
        <v>NA</v>
      </c>
      <c r="D40" s="92" t="e">
        <f t="shared" si="10"/>
        <v>#DIV/0!</v>
      </c>
      <c r="E40" s="92" t="e">
        <f t="shared" si="7"/>
        <v>#DIV/0!</v>
      </c>
      <c r="F40" s="97" t="e">
        <f t="shared" si="8"/>
        <v>#DIV/0!</v>
      </c>
      <c r="G40" s="97" t="str">
        <f t="shared" si="11"/>
        <v> *</v>
      </c>
      <c r="H40" s="98"/>
    </row>
    <row r="41" spans="2:8" ht="13.5" thickBot="1">
      <c r="B41" s="47" t="s">
        <v>28</v>
      </c>
      <c r="C41" s="96" t="str">
        <f t="shared" si="9"/>
        <v>NA</v>
      </c>
      <c r="D41" s="92" t="e">
        <f t="shared" si="10"/>
        <v>#DIV/0!</v>
      </c>
      <c r="E41" s="92" t="e">
        <f t="shared" si="7"/>
        <v>#DIV/0!</v>
      </c>
      <c r="F41" s="97" t="e">
        <f t="shared" si="8"/>
        <v>#DIV/0!</v>
      </c>
      <c r="G41" s="97" t="str">
        <f t="shared" si="11"/>
        <v> *</v>
      </c>
      <c r="H41" s="98"/>
    </row>
    <row r="42" spans="2:8" ht="13.5" thickBot="1">
      <c r="B42" s="47" t="s">
        <v>29</v>
      </c>
      <c r="C42" s="96" t="str">
        <f t="shared" si="9"/>
        <v>NA</v>
      </c>
      <c r="D42" s="92" t="e">
        <f t="shared" si="10"/>
        <v>#DIV/0!</v>
      </c>
      <c r="E42" s="92" t="e">
        <f t="shared" si="7"/>
        <v>#DIV/0!</v>
      </c>
      <c r="F42" s="97" t="e">
        <f t="shared" si="8"/>
        <v>#DIV/0!</v>
      </c>
      <c r="G42" s="97" t="str">
        <f t="shared" si="11"/>
        <v> *</v>
      </c>
      <c r="H42" s="98"/>
    </row>
    <row r="43" spans="2:8" ht="13.5" thickBot="1">
      <c r="B43" s="47" t="s">
        <v>30</v>
      </c>
      <c r="C43" s="96" t="str">
        <f t="shared" si="9"/>
        <v>NA</v>
      </c>
      <c r="D43" s="92" t="e">
        <f t="shared" si="10"/>
        <v>#DIV/0!</v>
      </c>
      <c r="E43" s="92" t="e">
        <f t="shared" si="7"/>
        <v>#DIV/0!</v>
      </c>
      <c r="F43" s="97" t="e">
        <f t="shared" si="8"/>
        <v>#DIV/0!</v>
      </c>
      <c r="G43" s="97" t="str">
        <f t="shared" si="11"/>
        <v> *</v>
      </c>
      <c r="H43" s="98"/>
    </row>
    <row r="44" spans="2:8" ht="13.5" thickBot="1">
      <c r="B44" s="47" t="s">
        <v>27</v>
      </c>
      <c r="C44" s="96" t="str">
        <f t="shared" si="9"/>
        <v>NA</v>
      </c>
      <c r="D44" s="92" t="e">
        <f t="shared" si="10"/>
        <v>#DIV/0!</v>
      </c>
      <c r="E44" s="92" t="e">
        <f t="shared" si="7"/>
        <v>#DIV/0!</v>
      </c>
      <c r="F44" s="97" t="e">
        <f t="shared" si="8"/>
        <v>#DIV/0!</v>
      </c>
      <c r="G44" s="97" t="str">
        <f t="shared" si="11"/>
        <v> *</v>
      </c>
      <c r="H44" s="98"/>
    </row>
    <row r="45" spans="2:8" ht="13.5" thickBot="1">
      <c r="B45" s="47" t="s">
        <v>31</v>
      </c>
      <c r="C45" s="96" t="str">
        <f t="shared" si="9"/>
        <v>NA</v>
      </c>
      <c r="D45" s="92" t="e">
        <f t="shared" si="10"/>
        <v>#DIV/0!</v>
      </c>
      <c r="E45" s="92" t="e">
        <f t="shared" si="7"/>
        <v>#DIV/0!</v>
      </c>
      <c r="F45" s="97" t="e">
        <f t="shared" si="8"/>
        <v>#DIV/0!</v>
      </c>
      <c r="G45" s="97" t="str">
        <f t="shared" si="11"/>
        <v> *</v>
      </c>
      <c r="H45" s="98"/>
    </row>
    <row r="46" spans="2:8" ht="13.5" thickBot="1">
      <c r="B46" s="55" t="s">
        <v>32</v>
      </c>
      <c r="C46" s="96" t="str">
        <f t="shared" si="9"/>
        <v>NA</v>
      </c>
      <c r="D46" s="92" t="e">
        <f t="shared" si="10"/>
        <v>#DIV/0!</v>
      </c>
      <c r="E46" s="92" t="e">
        <f t="shared" si="7"/>
        <v>#DIV/0!</v>
      </c>
      <c r="F46" s="97" t="e">
        <f t="shared" si="8"/>
        <v>#DIV/0!</v>
      </c>
      <c r="G46" s="97" t="str">
        <f t="shared" si="11"/>
        <v> *</v>
      </c>
      <c r="H46" s="98"/>
    </row>
  </sheetData>
  <sheetProtection sheet="1" objects="1" scenarios="1"/>
  <mergeCells count="23">
    <mergeCell ref="J22:J23"/>
    <mergeCell ref="I22:I23"/>
    <mergeCell ref="H22:H23"/>
    <mergeCell ref="C22:C23"/>
    <mergeCell ref="F22:G22"/>
    <mergeCell ref="A2:I2"/>
    <mergeCell ref="A1:I1"/>
    <mergeCell ref="G4:I4"/>
    <mergeCell ref="C8:C9"/>
    <mergeCell ref="A9:B9"/>
    <mergeCell ref="D8:E8"/>
    <mergeCell ref="F8:G8"/>
    <mergeCell ref="F7:H7"/>
    <mergeCell ref="A36:B36"/>
    <mergeCell ref="A23:B23"/>
    <mergeCell ref="A35:B35"/>
    <mergeCell ref="D22:E22"/>
    <mergeCell ref="A22:B22"/>
    <mergeCell ref="G21:H21"/>
    <mergeCell ref="C35:C36"/>
    <mergeCell ref="G35:G36"/>
    <mergeCell ref="F35:F36"/>
    <mergeCell ref="D35:E35"/>
  </mergeCells>
  <conditionalFormatting sqref="C24:C33 C37:C46 C10:C20">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75" bottom="0.75" header="0.5" footer="0.5"/>
  <pageSetup horizontalDpi="600" verticalDpi="600" orientation="portrait" r:id="rId1"/>
  <headerFooter alignWithMargins="0">
    <oddHeader>&amp;L&amp;A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Z57"/>
  <sheetViews>
    <sheetView workbookViewId="0" topLeftCell="A1">
      <selection activeCell="B4" sqref="B4"/>
    </sheetView>
  </sheetViews>
  <sheetFormatPr defaultColWidth="9.140625" defaultRowHeight="12.75"/>
  <cols>
    <col min="1" max="1" width="0.9921875" style="25" customWidth="1"/>
    <col min="2" max="2" width="27.421875" style="25" customWidth="1"/>
    <col min="3" max="3" width="10.8515625" style="25" customWidth="1"/>
    <col min="4" max="4" width="6.57421875" style="25" customWidth="1"/>
    <col min="5" max="5" width="5.7109375" style="25" customWidth="1"/>
    <col min="6" max="6" width="5.57421875" style="25" customWidth="1"/>
    <col min="7" max="7" width="7.28125" style="25" customWidth="1"/>
    <col min="8" max="8" width="8.57421875" style="25" customWidth="1"/>
    <col min="9" max="9" width="5.7109375" style="25" customWidth="1"/>
    <col min="10" max="10" width="5.421875" style="25" customWidth="1"/>
    <col min="11" max="11" width="6.8515625" style="25" customWidth="1"/>
    <col min="12" max="16384" width="9.140625" style="25" customWidth="1"/>
  </cols>
  <sheetData>
    <row r="1" spans="1:26" s="34" customFormat="1" ht="21" customHeight="1">
      <c r="A1" s="134" t="s">
        <v>99</v>
      </c>
      <c r="B1" s="135"/>
      <c r="C1" s="135"/>
      <c r="D1" s="135"/>
      <c r="E1" s="135"/>
      <c r="F1" s="135"/>
      <c r="G1" s="135"/>
      <c r="H1" s="135"/>
      <c r="I1" s="70"/>
      <c r="J1" s="70"/>
      <c r="K1" s="70"/>
      <c r="L1" s="70"/>
      <c r="M1" s="70"/>
      <c r="N1" s="70"/>
      <c r="O1" s="70"/>
      <c r="P1" s="70"/>
      <c r="Q1" s="70"/>
      <c r="R1" s="70"/>
      <c r="S1" s="70"/>
      <c r="T1" s="70"/>
      <c r="U1" s="70"/>
      <c r="V1" s="70"/>
      <c r="W1" s="70"/>
      <c r="X1" s="70"/>
      <c r="Y1" s="70"/>
      <c r="Z1" s="115"/>
    </row>
    <row r="2" spans="1:26" s="34" customFormat="1" ht="18" customHeight="1">
      <c r="A2" s="137" t="s">
        <v>65</v>
      </c>
      <c r="B2" s="137"/>
      <c r="C2" s="137"/>
      <c r="D2" s="137"/>
      <c r="E2" s="137"/>
      <c r="F2" s="137"/>
      <c r="G2" s="137"/>
      <c r="H2" s="137"/>
      <c r="I2" s="70"/>
      <c r="J2" s="70"/>
      <c r="K2" s="70"/>
      <c r="L2" s="70"/>
      <c r="M2" s="70"/>
      <c r="N2" s="70"/>
      <c r="O2" s="70"/>
      <c r="P2" s="70"/>
      <c r="Q2" s="70"/>
      <c r="R2" s="70"/>
      <c r="S2" s="70"/>
      <c r="T2" s="70"/>
      <c r="U2" s="70"/>
      <c r="V2" s="70"/>
      <c r="W2" s="70"/>
      <c r="X2" s="70"/>
      <c r="Y2" s="70"/>
      <c r="Z2" s="115"/>
    </row>
    <row r="3" spans="1:13" s="34" customFormat="1" ht="16.5" customHeight="1">
      <c r="A3" s="139" t="s">
        <v>4</v>
      </c>
      <c r="B3" s="140"/>
      <c r="C3" s="32" t="str">
        <f>' Summary DISTRICT'!$B$3</f>
        <v>Evergreen</v>
      </c>
      <c r="D3" s="37"/>
      <c r="E3" s="37"/>
      <c r="F3" s="163"/>
      <c r="G3" s="164"/>
      <c r="H3" s="164"/>
      <c r="I3" s="37"/>
      <c r="J3" s="37"/>
      <c r="K3" s="37"/>
      <c r="L3" s="37"/>
      <c r="M3" s="37"/>
    </row>
    <row r="4" spans="2:12" s="34" customFormat="1" ht="9.75" customHeight="1">
      <c r="B4" s="31"/>
      <c r="C4" s="32"/>
      <c r="D4" s="116"/>
      <c r="E4" s="37"/>
      <c r="F4" s="37"/>
      <c r="G4" s="37"/>
      <c r="H4" s="37"/>
      <c r="I4" s="37"/>
      <c r="J4" s="37"/>
      <c r="K4" s="37"/>
      <c r="L4" s="37"/>
    </row>
    <row r="5" spans="8:12" ht="16.5" thickBot="1">
      <c r="H5" s="117" t="s">
        <v>53</v>
      </c>
      <c r="I5" s="91"/>
      <c r="J5" s="89"/>
      <c r="K5" s="118"/>
      <c r="L5" s="106">
        <v>68.1</v>
      </c>
    </row>
    <row r="6" spans="1:12" ht="16.5" thickBot="1">
      <c r="A6" s="138" t="s">
        <v>34</v>
      </c>
      <c r="B6" s="170"/>
      <c r="C6" s="165" t="s">
        <v>34</v>
      </c>
      <c r="D6" s="167" t="s">
        <v>55</v>
      </c>
      <c r="E6" s="168"/>
      <c r="F6" s="168"/>
      <c r="G6" s="169"/>
      <c r="H6" s="167" t="s">
        <v>56</v>
      </c>
      <c r="I6" s="168"/>
      <c r="J6" s="168"/>
      <c r="K6" s="169"/>
      <c r="L6" s="52" t="s">
        <v>7</v>
      </c>
    </row>
    <row r="7" spans="3:12" ht="13.5" thickBot="1">
      <c r="C7" s="166"/>
      <c r="D7" s="52" t="s">
        <v>54</v>
      </c>
      <c r="E7" s="52" t="s">
        <v>36</v>
      </c>
      <c r="F7" s="52" t="s">
        <v>37</v>
      </c>
      <c r="G7" s="52" t="s">
        <v>35</v>
      </c>
      <c r="H7" s="52" t="s">
        <v>54</v>
      </c>
      <c r="I7" s="52" t="s">
        <v>36</v>
      </c>
      <c r="J7" s="52" t="s">
        <v>37</v>
      </c>
      <c r="K7" s="52" t="s">
        <v>35</v>
      </c>
      <c r="L7" s="52" t="s">
        <v>34</v>
      </c>
    </row>
    <row r="8" spans="2:12" ht="13.5" thickBot="1">
      <c r="B8" s="44" t="s">
        <v>12</v>
      </c>
      <c r="C8" s="26" t="str">
        <f>IF((D8+H8)&gt;83,(IF(OR(K8&gt;=$L$5,L8&gt;=$L$5),"MET","NOT MET")),"PENDING")</f>
        <v>PENDING</v>
      </c>
      <c r="D8" s="6"/>
      <c r="E8" s="6"/>
      <c r="F8" s="62"/>
      <c r="G8" s="119" t="e">
        <f>100*E8/(E8+F8)</f>
        <v>#DIV/0!</v>
      </c>
      <c r="H8" s="17"/>
      <c r="I8" s="17"/>
      <c r="J8" s="17"/>
      <c r="K8" s="120" t="e">
        <f>100*I8/(I8+J8)</f>
        <v>#DIV/0!</v>
      </c>
      <c r="L8" s="120" t="e">
        <f>(D8*G8+H8*K8)/(D8+H8)</f>
        <v>#DIV/0!</v>
      </c>
    </row>
    <row r="9" spans="2:12" ht="13.5" thickBot="1">
      <c r="B9" s="47" t="s">
        <v>26</v>
      </c>
      <c r="C9" s="101" t="str">
        <f aca="true" t="shared" si="0" ref="C9:C16">IF((D9+H9)&gt;83,(IF(OR(K9&gt;=$L$5,L9&gt;=$L$5),"MET","NOT MET")),"NA")</f>
        <v>NA</v>
      </c>
      <c r="D9" s="7"/>
      <c r="E9" s="7"/>
      <c r="F9" s="7"/>
      <c r="G9" s="119" t="e">
        <f>100*E9/(E9+F9)</f>
        <v>#DIV/0!</v>
      </c>
      <c r="H9" s="61"/>
      <c r="I9" s="18"/>
      <c r="J9" s="18"/>
      <c r="K9" s="120" t="e">
        <f>100*I9/(I9+J9)</f>
        <v>#DIV/0!</v>
      </c>
      <c r="L9" s="120" t="e">
        <f>(D9*G9+H9*K9)/(D9+H9)</f>
        <v>#DIV/0!</v>
      </c>
    </row>
    <row r="10" spans="2:12" ht="13.5" thickBot="1">
      <c r="B10" s="47" t="s">
        <v>14</v>
      </c>
      <c r="C10" s="101" t="str">
        <f t="shared" si="0"/>
        <v>NA</v>
      </c>
      <c r="D10" s="7"/>
      <c r="E10" s="7"/>
      <c r="F10" s="7"/>
      <c r="G10" s="119" t="e">
        <f>100*E10/(E10+F10)</f>
        <v>#DIV/0!</v>
      </c>
      <c r="H10" s="61"/>
      <c r="I10" s="18"/>
      <c r="J10" s="18"/>
      <c r="K10" s="120" t="e">
        <f>100*I10/(I10+J10)</f>
        <v>#DIV/0!</v>
      </c>
      <c r="L10" s="120" t="e">
        <f>(D10*G10+H10*K10)/(D10+H10)</f>
        <v>#DIV/0!</v>
      </c>
    </row>
    <row r="11" spans="2:12" ht="13.5" thickBot="1">
      <c r="B11" s="47" t="s">
        <v>13</v>
      </c>
      <c r="C11" s="101" t="str">
        <f>IF((D11+H11)&gt;83,(IF(OR(K11&gt;=$L$5,L11&gt;=$L$5),"MET","NOT MET")),"NA")</f>
        <v>NA</v>
      </c>
      <c r="D11" s="7"/>
      <c r="E11" s="7"/>
      <c r="F11" s="7"/>
      <c r="G11" s="121" t="e">
        <f aca="true" t="shared" si="1" ref="G11:G16">100*E11/(E11+F11)</f>
        <v>#DIV/0!</v>
      </c>
      <c r="H11" s="18"/>
      <c r="I11" s="18"/>
      <c r="J11" s="18"/>
      <c r="K11" s="120" t="e">
        <f aca="true" t="shared" si="2" ref="K11:K16">100*I11/(I11+J11)</f>
        <v>#DIV/0!</v>
      </c>
      <c r="L11" s="120" t="e">
        <f aca="true" t="shared" si="3" ref="L11:L16">(D11*G11+H11*K11)/(D11+H11)</f>
        <v>#DIV/0!</v>
      </c>
    </row>
    <row r="12" spans="2:12" ht="13.5" thickBot="1">
      <c r="B12" s="47" t="s">
        <v>28</v>
      </c>
      <c r="C12" s="101" t="str">
        <f t="shared" si="0"/>
        <v>NA</v>
      </c>
      <c r="D12" s="8"/>
      <c r="E12" s="8"/>
      <c r="F12" s="19"/>
      <c r="G12" s="120" t="e">
        <f t="shared" si="1"/>
        <v>#DIV/0!</v>
      </c>
      <c r="H12" s="18"/>
      <c r="I12" s="18"/>
      <c r="J12" s="18"/>
      <c r="K12" s="120" t="e">
        <f t="shared" si="2"/>
        <v>#DIV/0!</v>
      </c>
      <c r="L12" s="120" t="e">
        <f t="shared" si="3"/>
        <v>#DIV/0!</v>
      </c>
    </row>
    <row r="13" spans="2:12" ht="13.5" thickBot="1">
      <c r="B13" s="47" t="s">
        <v>29</v>
      </c>
      <c r="C13" s="101" t="str">
        <f t="shared" si="0"/>
        <v>NA</v>
      </c>
      <c r="D13" s="7"/>
      <c r="E13" s="7"/>
      <c r="F13" s="20"/>
      <c r="G13" s="120" t="e">
        <f t="shared" si="1"/>
        <v>#DIV/0!</v>
      </c>
      <c r="H13" s="20"/>
      <c r="I13" s="20"/>
      <c r="J13" s="20"/>
      <c r="K13" s="120" t="e">
        <f t="shared" si="2"/>
        <v>#DIV/0!</v>
      </c>
      <c r="L13" s="120" t="e">
        <f t="shared" si="3"/>
        <v>#DIV/0!</v>
      </c>
    </row>
    <row r="14" spans="2:12" ht="13.5" thickBot="1">
      <c r="B14" s="47" t="s">
        <v>30</v>
      </c>
      <c r="C14" s="101" t="str">
        <f t="shared" si="0"/>
        <v>NA</v>
      </c>
      <c r="D14" s="7"/>
      <c r="E14" s="7"/>
      <c r="F14" s="20"/>
      <c r="G14" s="120" t="e">
        <f t="shared" si="1"/>
        <v>#DIV/0!</v>
      </c>
      <c r="H14" s="20"/>
      <c r="I14" s="20"/>
      <c r="J14" s="20"/>
      <c r="K14" s="120" t="e">
        <f t="shared" si="2"/>
        <v>#DIV/0!</v>
      </c>
      <c r="L14" s="120" t="e">
        <f t="shared" si="3"/>
        <v>#DIV/0!</v>
      </c>
    </row>
    <row r="15" spans="2:12" ht="13.5" thickBot="1">
      <c r="B15" s="47" t="s">
        <v>27</v>
      </c>
      <c r="C15" s="101" t="str">
        <f t="shared" si="0"/>
        <v>NA</v>
      </c>
      <c r="D15" s="7"/>
      <c r="E15" s="7"/>
      <c r="F15" s="20"/>
      <c r="G15" s="120" t="e">
        <f t="shared" si="1"/>
        <v>#DIV/0!</v>
      </c>
      <c r="H15" s="20"/>
      <c r="I15" s="20"/>
      <c r="J15" s="20"/>
      <c r="K15" s="120" t="e">
        <f t="shared" si="2"/>
        <v>#DIV/0!</v>
      </c>
      <c r="L15" s="120" t="e">
        <f t="shared" si="3"/>
        <v>#DIV/0!</v>
      </c>
    </row>
    <row r="16" spans="2:12" ht="13.5" thickBot="1">
      <c r="B16" s="47" t="s">
        <v>31</v>
      </c>
      <c r="C16" s="101" t="str">
        <f t="shared" si="0"/>
        <v>NA</v>
      </c>
      <c r="D16" s="9"/>
      <c r="E16" s="9"/>
      <c r="F16" s="21"/>
      <c r="G16" s="120" t="e">
        <f t="shared" si="1"/>
        <v>#DIV/0!</v>
      </c>
      <c r="H16" s="21"/>
      <c r="I16" s="21"/>
      <c r="J16" s="21"/>
      <c r="K16" s="120" t="e">
        <f t="shared" si="2"/>
        <v>#DIV/0!</v>
      </c>
      <c r="L16" s="120" t="e">
        <f t="shared" si="3"/>
        <v>#DIV/0!</v>
      </c>
    </row>
    <row r="17" spans="2:12" ht="13.5" thickBot="1">
      <c r="B17" s="55" t="s">
        <v>32</v>
      </c>
      <c r="C17" s="171" t="s">
        <v>38</v>
      </c>
      <c r="D17" s="172"/>
      <c r="E17" s="172"/>
      <c r="F17" s="172"/>
      <c r="G17" s="172"/>
      <c r="H17" s="172"/>
      <c r="I17" s="172"/>
      <c r="J17" s="172"/>
      <c r="K17" s="172"/>
      <c r="L17" s="173"/>
    </row>
    <row r="18" ht="7.5" customHeight="1"/>
    <row r="19" spans="4:8" ht="16.5" thickBot="1">
      <c r="D19" s="178" t="s">
        <v>89</v>
      </c>
      <c r="E19" s="178"/>
      <c r="F19" s="178"/>
      <c r="G19" s="178"/>
      <c r="H19" s="63">
        <v>92</v>
      </c>
    </row>
    <row r="20" spans="1:8" ht="15.75" thickBot="1">
      <c r="A20" s="179" t="s">
        <v>90</v>
      </c>
      <c r="B20" s="180"/>
      <c r="C20" s="165" t="s">
        <v>85</v>
      </c>
      <c r="D20" s="146" t="s">
        <v>56</v>
      </c>
      <c r="E20" s="147"/>
      <c r="F20" s="146" t="s">
        <v>101</v>
      </c>
      <c r="G20" s="147"/>
      <c r="H20" s="52" t="s">
        <v>7</v>
      </c>
    </row>
    <row r="21" spans="3:8" ht="13.5" thickBot="1">
      <c r="C21" s="166"/>
      <c r="D21" s="52" t="s">
        <v>86</v>
      </c>
      <c r="E21" s="52" t="s">
        <v>87</v>
      </c>
      <c r="F21" s="52" t="s">
        <v>86</v>
      </c>
      <c r="G21" s="52" t="s">
        <v>87</v>
      </c>
      <c r="H21" s="52" t="s">
        <v>88</v>
      </c>
    </row>
    <row r="22" spans="2:8" ht="13.5" thickBot="1">
      <c r="B22" s="44" t="s">
        <v>12</v>
      </c>
      <c r="C22" s="26" t="str">
        <f>IF((D22+F22)&gt;=84,(IF(OR(G22&gt;=H19,H22&gt;=H19),"MET","NOT MET")),"PENDING")</f>
        <v>PENDING</v>
      </c>
      <c r="D22" s="27"/>
      <c r="E22" s="28"/>
      <c r="F22" s="27"/>
      <c r="G22" s="28"/>
      <c r="H22" s="29" t="e">
        <f>(((D22*E22)+(F22*G22))/(D22+F22))</f>
        <v>#DIV/0!</v>
      </c>
    </row>
    <row r="23" spans="2:8" ht="13.5" thickBot="1">
      <c r="B23" s="47" t="s">
        <v>26</v>
      </c>
      <c r="C23" s="26" t="str">
        <f>IF((D23+F23)&gt;=84,(IF(OR(G23&gt;=$H$19,H23&gt;=$H$19),"MET","NOT MET")),"NA")</f>
        <v>NA</v>
      </c>
      <c r="D23" s="27"/>
      <c r="E23" s="27"/>
      <c r="F23" s="27"/>
      <c r="G23" s="28"/>
      <c r="H23" s="29" t="e">
        <f aca="true" t="shared" si="4" ref="H23:H31">(((D23*E23)+(F23*G23))/(D23+F23))</f>
        <v>#DIV/0!</v>
      </c>
    </row>
    <row r="24" spans="2:8" ht="13.5" thickBot="1">
      <c r="B24" s="47" t="s">
        <v>14</v>
      </c>
      <c r="C24" s="26" t="str">
        <f aca="true" t="shared" si="5" ref="C24:C31">IF((D24+F24)&gt;=84,(IF(OR(G24&gt;=$H$19,H24&gt;=$H$19),"MET","NOT MET")),"NA")</f>
        <v>NA</v>
      </c>
      <c r="D24" s="27"/>
      <c r="E24" s="27"/>
      <c r="F24" s="27"/>
      <c r="G24" s="28"/>
      <c r="H24" s="29" t="e">
        <f t="shared" si="4"/>
        <v>#DIV/0!</v>
      </c>
    </row>
    <row r="25" spans="2:8" ht="13.5" thickBot="1">
      <c r="B25" s="47" t="s">
        <v>13</v>
      </c>
      <c r="C25" s="26" t="str">
        <f t="shared" si="5"/>
        <v>NA</v>
      </c>
      <c r="D25" s="27"/>
      <c r="E25" s="27"/>
      <c r="F25" s="27"/>
      <c r="G25" s="28"/>
      <c r="H25" s="29" t="e">
        <f t="shared" si="4"/>
        <v>#DIV/0!</v>
      </c>
    </row>
    <row r="26" spans="2:8" ht="13.5" thickBot="1">
      <c r="B26" s="47" t="s">
        <v>28</v>
      </c>
      <c r="C26" s="26" t="str">
        <f t="shared" si="5"/>
        <v>NA</v>
      </c>
      <c r="D26" s="27"/>
      <c r="E26" s="27"/>
      <c r="F26" s="27"/>
      <c r="G26" s="28"/>
      <c r="H26" s="29" t="e">
        <f t="shared" si="4"/>
        <v>#DIV/0!</v>
      </c>
    </row>
    <row r="27" spans="2:8" ht="13.5" thickBot="1">
      <c r="B27" s="47" t="s">
        <v>29</v>
      </c>
      <c r="C27" s="26" t="str">
        <f t="shared" si="5"/>
        <v>NA</v>
      </c>
      <c r="D27" s="27"/>
      <c r="E27" s="27"/>
      <c r="F27" s="27"/>
      <c r="G27" s="28"/>
      <c r="H27" s="29" t="e">
        <f t="shared" si="4"/>
        <v>#DIV/0!</v>
      </c>
    </row>
    <row r="28" spans="2:8" ht="13.5" thickBot="1">
      <c r="B28" s="47" t="s">
        <v>30</v>
      </c>
      <c r="C28" s="26" t="str">
        <f t="shared" si="5"/>
        <v>NA</v>
      </c>
      <c r="D28" s="27"/>
      <c r="E28" s="27"/>
      <c r="F28" s="27"/>
      <c r="G28" s="28"/>
      <c r="H28" s="29" t="e">
        <f t="shared" si="4"/>
        <v>#DIV/0!</v>
      </c>
    </row>
    <row r="29" spans="2:8" ht="13.5" thickBot="1">
      <c r="B29" s="47" t="s">
        <v>27</v>
      </c>
      <c r="C29" s="26" t="str">
        <f t="shared" si="5"/>
        <v>NA</v>
      </c>
      <c r="D29" s="27"/>
      <c r="E29" s="27"/>
      <c r="F29" s="27"/>
      <c r="G29" s="28"/>
      <c r="H29" s="29" t="e">
        <f t="shared" si="4"/>
        <v>#DIV/0!</v>
      </c>
    </row>
    <row r="30" spans="2:8" ht="13.5" thickBot="1">
      <c r="B30" s="47" t="s">
        <v>31</v>
      </c>
      <c r="C30" s="26" t="str">
        <f t="shared" si="5"/>
        <v>NA</v>
      </c>
      <c r="D30" s="27"/>
      <c r="E30" s="27"/>
      <c r="F30" s="27"/>
      <c r="G30" s="28"/>
      <c r="H30" s="29" t="e">
        <f t="shared" si="4"/>
        <v>#DIV/0!</v>
      </c>
    </row>
    <row r="31" spans="2:8" ht="13.5" thickBot="1">
      <c r="B31" s="55" t="s">
        <v>32</v>
      </c>
      <c r="C31" s="26" t="str">
        <f t="shared" si="5"/>
        <v>NA</v>
      </c>
      <c r="D31" s="64"/>
      <c r="E31" s="64"/>
      <c r="F31" s="64"/>
      <c r="G31" s="65"/>
      <c r="H31" s="29" t="e">
        <f t="shared" si="4"/>
        <v>#DIV/0!</v>
      </c>
    </row>
    <row r="32" spans="2:8" ht="7.5" customHeight="1">
      <c r="B32" s="66"/>
      <c r="C32" s="68"/>
      <c r="D32" s="122"/>
      <c r="E32" s="122"/>
      <c r="F32" s="123"/>
      <c r="G32" s="128"/>
      <c r="H32" s="67"/>
    </row>
    <row r="33" spans="4:8" ht="16.5" thickBot="1">
      <c r="D33" s="178" t="s">
        <v>89</v>
      </c>
      <c r="E33" s="178"/>
      <c r="F33" s="178"/>
      <c r="G33" s="178"/>
      <c r="H33" s="63">
        <v>92</v>
      </c>
    </row>
    <row r="34" spans="1:8" ht="13.5" thickBot="1">
      <c r="A34" s="181" t="s">
        <v>91</v>
      </c>
      <c r="B34" s="182"/>
      <c r="C34" s="165" t="s">
        <v>85</v>
      </c>
      <c r="D34" s="146" t="s">
        <v>56</v>
      </c>
      <c r="E34" s="147"/>
      <c r="F34" s="146" t="s">
        <v>101</v>
      </c>
      <c r="G34" s="147"/>
      <c r="H34" s="52" t="s">
        <v>7</v>
      </c>
    </row>
    <row r="35" spans="3:8" ht="13.5" thickBot="1">
      <c r="C35" s="166"/>
      <c r="D35" s="52" t="s">
        <v>86</v>
      </c>
      <c r="E35" s="52" t="s">
        <v>87</v>
      </c>
      <c r="F35" s="52" t="s">
        <v>86</v>
      </c>
      <c r="G35" s="52" t="s">
        <v>87</v>
      </c>
      <c r="H35" s="52" t="s">
        <v>88</v>
      </c>
    </row>
    <row r="36" spans="2:8" ht="13.5" thickBot="1">
      <c r="B36" s="44" t="s">
        <v>12</v>
      </c>
      <c r="C36" s="26" t="str">
        <f>IF((D36+F36)&gt;=84,(IF(OR(G36&gt;=H33,H36&gt;=H33),"MET","NOT MET")),"PENDING")</f>
        <v>PENDING</v>
      </c>
      <c r="D36" s="27"/>
      <c r="E36" s="28"/>
      <c r="F36" s="27"/>
      <c r="G36" s="28"/>
      <c r="H36" s="29" t="e">
        <f>(((D36*E36)+(F36*G36))/(D36+F36))</f>
        <v>#DIV/0!</v>
      </c>
    </row>
    <row r="37" spans="2:8" ht="13.5" thickBot="1">
      <c r="B37" s="47" t="s">
        <v>26</v>
      </c>
      <c r="C37" s="26" t="str">
        <f>IF((D37+F37)&gt;=84,(IF(OR(G37&gt;=$H$33,H37&gt;=$H$33),"MET","NOT MET")),"NA")</f>
        <v>NA</v>
      </c>
      <c r="D37" s="27"/>
      <c r="E37" s="27"/>
      <c r="F37" s="27"/>
      <c r="G37" s="28"/>
      <c r="H37" s="29" t="e">
        <f aca="true" t="shared" si="6" ref="H37:H45">(((D37*E37)+(F37*G37))/(D37+F37))</f>
        <v>#DIV/0!</v>
      </c>
    </row>
    <row r="38" spans="2:8" ht="13.5" thickBot="1">
      <c r="B38" s="47" t="s">
        <v>14</v>
      </c>
      <c r="C38" s="26" t="str">
        <f aca="true" t="shared" si="7" ref="C38:C45">IF((D38+F38)&gt;=84,(IF(OR(G38&gt;=$H$33,H38&gt;=$H$33),"MET","NOT MET")),"NA")</f>
        <v>NA</v>
      </c>
      <c r="D38" s="27"/>
      <c r="E38" s="27"/>
      <c r="F38" s="27"/>
      <c r="G38" s="28"/>
      <c r="H38" s="29" t="e">
        <f t="shared" si="6"/>
        <v>#DIV/0!</v>
      </c>
    </row>
    <row r="39" spans="2:8" ht="13.5" thickBot="1">
      <c r="B39" s="47" t="s">
        <v>13</v>
      </c>
      <c r="C39" s="26" t="str">
        <f t="shared" si="7"/>
        <v>NA</v>
      </c>
      <c r="D39" s="27"/>
      <c r="E39" s="27"/>
      <c r="F39" s="27"/>
      <c r="G39" s="28"/>
      <c r="H39" s="29" t="e">
        <f t="shared" si="6"/>
        <v>#DIV/0!</v>
      </c>
    </row>
    <row r="40" spans="2:8" ht="13.5" thickBot="1">
      <c r="B40" s="47" t="s">
        <v>28</v>
      </c>
      <c r="C40" s="26" t="str">
        <f t="shared" si="7"/>
        <v>NA</v>
      </c>
      <c r="D40" s="27"/>
      <c r="E40" s="27"/>
      <c r="F40" s="27"/>
      <c r="G40" s="28"/>
      <c r="H40" s="29" t="e">
        <f t="shared" si="6"/>
        <v>#DIV/0!</v>
      </c>
    </row>
    <row r="41" spans="2:8" ht="13.5" thickBot="1">
      <c r="B41" s="47" t="s">
        <v>29</v>
      </c>
      <c r="C41" s="26" t="str">
        <f t="shared" si="7"/>
        <v>NA</v>
      </c>
      <c r="D41" s="27"/>
      <c r="E41" s="27"/>
      <c r="F41" s="27"/>
      <c r="G41" s="28"/>
      <c r="H41" s="29" t="e">
        <f t="shared" si="6"/>
        <v>#DIV/0!</v>
      </c>
    </row>
    <row r="42" spans="2:8" ht="13.5" thickBot="1">
      <c r="B42" s="47" t="s">
        <v>30</v>
      </c>
      <c r="C42" s="26" t="str">
        <f t="shared" si="7"/>
        <v>NA</v>
      </c>
      <c r="D42" s="27"/>
      <c r="E42" s="27"/>
      <c r="F42" s="27"/>
      <c r="G42" s="28"/>
      <c r="H42" s="29" t="e">
        <f t="shared" si="6"/>
        <v>#DIV/0!</v>
      </c>
    </row>
    <row r="43" spans="2:8" ht="13.5" thickBot="1">
      <c r="B43" s="47" t="s">
        <v>27</v>
      </c>
      <c r="C43" s="26" t="str">
        <f t="shared" si="7"/>
        <v>NA</v>
      </c>
      <c r="D43" s="27"/>
      <c r="E43" s="27"/>
      <c r="F43" s="27"/>
      <c r="G43" s="28"/>
      <c r="H43" s="29" t="e">
        <f t="shared" si="6"/>
        <v>#DIV/0!</v>
      </c>
    </row>
    <row r="44" spans="2:8" ht="13.5" thickBot="1">
      <c r="B44" s="47" t="s">
        <v>31</v>
      </c>
      <c r="C44" s="26" t="str">
        <f t="shared" si="7"/>
        <v>NA</v>
      </c>
      <c r="D44" s="27"/>
      <c r="E44" s="27"/>
      <c r="F44" s="27"/>
      <c r="G44" s="28"/>
      <c r="H44" s="29" t="e">
        <f t="shared" si="6"/>
        <v>#DIV/0!</v>
      </c>
    </row>
    <row r="45" spans="2:8" ht="13.5" thickBot="1">
      <c r="B45" s="55" t="s">
        <v>32</v>
      </c>
      <c r="C45" s="26" t="str">
        <f t="shared" si="7"/>
        <v>NA</v>
      </c>
      <c r="D45" s="64"/>
      <c r="E45" s="64"/>
      <c r="F45" s="64"/>
      <c r="G45" s="65"/>
      <c r="H45" s="29" t="e">
        <f t="shared" si="6"/>
        <v>#DIV/0!</v>
      </c>
    </row>
    <row r="46" ht="6.75" customHeight="1"/>
    <row r="47" spans="2:12" ht="13.5" thickBot="1">
      <c r="B47" s="102" t="s">
        <v>39</v>
      </c>
      <c r="C47" s="176" t="s">
        <v>40</v>
      </c>
      <c r="D47" s="177"/>
      <c r="E47" s="177"/>
      <c r="F47" s="177"/>
      <c r="G47" s="177"/>
      <c r="H47" s="177"/>
      <c r="I47" s="177"/>
      <c r="J47" s="177"/>
      <c r="K47" s="177"/>
      <c r="L47" s="177"/>
    </row>
    <row r="48" spans="2:12" ht="13.5" thickBot="1">
      <c r="B48" s="103" t="s">
        <v>16</v>
      </c>
      <c r="C48" s="174" t="s">
        <v>41</v>
      </c>
      <c r="D48" s="175"/>
      <c r="E48" s="175"/>
      <c r="F48" s="175"/>
      <c r="G48" s="175"/>
      <c r="H48" s="175"/>
      <c r="I48" s="175"/>
      <c r="J48" s="175"/>
      <c r="K48" s="175"/>
      <c r="L48" s="175"/>
    </row>
    <row r="49" spans="2:12" ht="13.5" thickBot="1">
      <c r="B49" s="101" t="s">
        <v>33</v>
      </c>
      <c r="C49" s="174" t="s">
        <v>42</v>
      </c>
      <c r="D49" s="175"/>
      <c r="E49" s="175"/>
      <c r="F49" s="175"/>
      <c r="G49" s="175"/>
      <c r="H49" s="175"/>
      <c r="I49" s="175"/>
      <c r="J49" s="175"/>
      <c r="K49" s="175"/>
      <c r="L49" s="175"/>
    </row>
    <row r="50" spans="2:12" ht="12.75">
      <c r="B50" s="26" t="s">
        <v>43</v>
      </c>
      <c r="C50" s="174" t="s">
        <v>44</v>
      </c>
      <c r="D50" s="175"/>
      <c r="E50" s="175"/>
      <c r="F50" s="175"/>
      <c r="G50" s="175"/>
      <c r="H50" s="175"/>
      <c r="I50" s="175"/>
      <c r="J50" s="175"/>
      <c r="K50" s="175"/>
      <c r="L50" s="175"/>
    </row>
    <row r="51" spans="2:12" ht="13.5" thickBot="1">
      <c r="B51" s="104" t="s">
        <v>5</v>
      </c>
      <c r="C51" s="174" t="s">
        <v>45</v>
      </c>
      <c r="D51" s="175"/>
      <c r="E51" s="175"/>
      <c r="F51" s="175"/>
      <c r="G51" s="175"/>
      <c r="H51" s="175"/>
      <c r="I51" s="175"/>
      <c r="J51" s="175"/>
      <c r="K51" s="175"/>
      <c r="L51" s="175"/>
    </row>
    <row r="52" spans="2:12" ht="15" customHeight="1">
      <c r="B52" s="105" t="s">
        <v>46</v>
      </c>
      <c r="C52" s="174" t="s">
        <v>47</v>
      </c>
      <c r="D52" s="175"/>
      <c r="E52" s="175"/>
      <c r="F52" s="175"/>
      <c r="G52" s="175"/>
      <c r="H52" s="175"/>
      <c r="I52" s="175"/>
      <c r="J52" s="175"/>
      <c r="K52" s="175"/>
      <c r="L52" s="175"/>
    </row>
    <row r="53" ht="13.5" thickBot="1"/>
    <row r="54" spans="1:12" ht="27" customHeight="1" thickBot="1">
      <c r="A54" s="136" t="s">
        <v>57</v>
      </c>
      <c r="B54" s="136"/>
      <c r="C54" s="129" t="s">
        <v>9</v>
      </c>
      <c r="D54" s="159" t="s">
        <v>15</v>
      </c>
      <c r="E54" s="159"/>
      <c r="F54" s="159"/>
      <c r="G54" s="155" t="s">
        <v>6</v>
      </c>
      <c r="H54" s="155"/>
      <c r="I54" s="155"/>
      <c r="J54" s="155" t="s">
        <v>34</v>
      </c>
      <c r="K54" s="155"/>
      <c r="L54" s="156"/>
    </row>
    <row r="55" spans="1:12" ht="13.5" customHeight="1">
      <c r="A55" s="43"/>
      <c r="B55" s="44" t="s">
        <v>55</v>
      </c>
      <c r="C55" s="130"/>
      <c r="D55" s="160"/>
      <c r="E55" s="161"/>
      <c r="F55" s="162"/>
      <c r="G55" s="153"/>
      <c r="H55" s="153"/>
      <c r="I55" s="153"/>
      <c r="J55" s="153"/>
      <c r="K55" s="153"/>
      <c r="L55" s="153"/>
    </row>
    <row r="56" spans="1:12" ht="13.5" customHeight="1">
      <c r="A56" s="43"/>
      <c r="B56" s="47" t="s">
        <v>56</v>
      </c>
      <c r="C56" s="131"/>
      <c r="D56" s="153"/>
      <c r="E56" s="153"/>
      <c r="F56" s="153"/>
      <c r="G56" s="153"/>
      <c r="H56" s="153"/>
      <c r="I56" s="153"/>
      <c r="J56" s="153"/>
      <c r="K56" s="153"/>
      <c r="L56" s="154"/>
    </row>
    <row r="57" spans="1:12" ht="13.5" customHeight="1">
      <c r="A57" s="43"/>
      <c r="B57" s="47" t="s">
        <v>101</v>
      </c>
      <c r="C57" s="26" t="str">
        <f>' Summary DISTRICT'!$F$3</f>
        <v>PENDING</v>
      </c>
      <c r="D57" s="157" t="str">
        <f>' Summary DISTRICT'!$C$8</f>
        <v>PENDING</v>
      </c>
      <c r="E57" s="157"/>
      <c r="F57" s="157"/>
      <c r="G57" s="157" t="str">
        <f>' Summary DISTRICT'!$D$8</f>
        <v>PENDING</v>
      </c>
      <c r="H57" s="157"/>
      <c r="I57" s="157"/>
      <c r="J57" s="157" t="str">
        <f>$C$8</f>
        <v>PENDING</v>
      </c>
      <c r="K57" s="157"/>
      <c r="L57" s="158"/>
    </row>
  </sheetData>
  <sheetProtection sheet="1" objects="1" scenarios="1"/>
  <mergeCells count="38">
    <mergeCell ref="A34:B34"/>
    <mergeCell ref="C34:C35"/>
    <mergeCell ref="D34:E34"/>
    <mergeCell ref="F34:G34"/>
    <mergeCell ref="A20:B20"/>
    <mergeCell ref="C20:C21"/>
    <mergeCell ref="D20:E20"/>
    <mergeCell ref="F20:G20"/>
    <mergeCell ref="C17:L17"/>
    <mergeCell ref="C51:L51"/>
    <mergeCell ref="C52:L52"/>
    <mergeCell ref="C47:L47"/>
    <mergeCell ref="C48:L48"/>
    <mergeCell ref="C49:L49"/>
    <mergeCell ref="C50:L50"/>
    <mergeCell ref="D19:G19"/>
    <mergeCell ref="D33:G33"/>
    <mergeCell ref="A1:H1"/>
    <mergeCell ref="A2:H2"/>
    <mergeCell ref="F3:H3"/>
    <mergeCell ref="C6:C7"/>
    <mergeCell ref="A3:B3"/>
    <mergeCell ref="D6:G6"/>
    <mergeCell ref="H6:K6"/>
    <mergeCell ref="A6:B6"/>
    <mergeCell ref="G57:I57"/>
    <mergeCell ref="D57:F57"/>
    <mergeCell ref="A54:B54"/>
    <mergeCell ref="G54:I54"/>
    <mergeCell ref="G55:I55"/>
    <mergeCell ref="D54:F54"/>
    <mergeCell ref="D55:F55"/>
    <mergeCell ref="D56:F56"/>
    <mergeCell ref="G56:I56"/>
    <mergeCell ref="J56:L56"/>
    <mergeCell ref="J54:L54"/>
    <mergeCell ref="J55:L55"/>
    <mergeCell ref="J57:L57"/>
  </mergeCells>
  <conditionalFormatting sqref="B48:B51 J55:J57 C8:C16 C55:G55 C56:D57 G56:G57 C36:C45 C22:C32">
    <cfRule type="cellIs" priority="1" dxfId="0" operator="equal" stopIfTrue="1">
      <formula>"MET"</formula>
    </cfRule>
    <cfRule type="cellIs" priority="2" dxfId="1" operator="equal" stopIfTrue="1">
      <formula>"NOT MET"</formula>
    </cfRule>
    <cfRule type="cellIs" priority="3" dxfId="2" operator="equal" stopIfTrue="1">
      <formula>"NA"</formula>
    </cfRule>
  </conditionalFormatting>
  <printOptions/>
  <pageMargins left="0.4" right="0.4" top="0.5" bottom="0.5" header="0.5" footer="0.5"/>
  <pageSetup fitToHeight="1" fitToWidth="1" horizontalDpi="600" verticalDpi="600" orientation="portrait" scale="91"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Auty</dc:creator>
  <cp:keywords/>
  <dc:description/>
  <cp:lastModifiedBy>BarrickC</cp:lastModifiedBy>
  <cp:lastPrinted>2005-02-15T19:09:38Z</cp:lastPrinted>
  <dcterms:created xsi:type="dcterms:W3CDTF">2003-06-13T17:31:43Z</dcterms:created>
  <dcterms:modified xsi:type="dcterms:W3CDTF">2006-03-23T18:45:43Z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iority">
    <vt:lpwstr>Legacy</vt:lpwstr>
  </property>
  <property fmtid="{D5CDD505-2E9C-101B-9397-08002B2CF9AE}" pid="3" name="Estimated Creation Date">
    <vt:lpwstr>2006-03-23T00:00:00Z</vt:lpwstr>
  </property>
  <property fmtid="{D5CDD505-2E9C-101B-9397-08002B2CF9AE}" pid="4" name="display_urn:schemas-microsoft-com:office:office#Editor">
    <vt:lpwstr>Cindy Barrick</vt:lpwstr>
  </property>
  <property fmtid="{D5CDD505-2E9C-101B-9397-08002B2CF9AE}" pid="5" name="display_urn:schemas-microsoft-com:office:office#Author">
    <vt:lpwstr>Cindy Barrick</vt:lpwstr>
  </property>
</Properties>
</file>