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405" windowWidth="23145" windowHeight="10260" tabRatio="742" activeTab="0"/>
  </bookViews>
  <sheets>
    <sheet name="Directions" sheetId="1" r:id="rId1"/>
    <sheet name="Summary-Overall" sheetId="2" r:id="rId2"/>
    <sheet name="Summary-Indicators" sheetId="3" r:id="rId3"/>
    <sheet name="Reading Details Elem" sheetId="4" r:id="rId4"/>
    <sheet name="Math Details Elem" sheetId="5" r:id="rId5"/>
    <sheet name="Attendance" sheetId="6" r:id="rId6"/>
  </sheets>
  <definedNames/>
  <calcPr fullCalcOnLoad="1"/>
</workbook>
</file>

<file path=xl/sharedStrings.xml><?xml version="1.0" encoding="utf-8"?>
<sst xmlns="http://schemas.openxmlformats.org/spreadsheetml/2006/main" count="303" uniqueCount="112">
  <si>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</si>
  <si>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</si>
  <si>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</si>
  <si>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</si>
  <si>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</si>
  <si>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</si>
  <si>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</si>
  <si>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</si>
  <si>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</si>
  <si>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</si>
  <si>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</si>
  <si>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</si>
  <si>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</si>
  <si>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</si>
  <si>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</si>
  <si>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</si>
  <si>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</si>
  <si>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MATH AYP</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</si>
  <si>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</si>
  <si>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</si>
  <si>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</si>
  <si>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</si>
  <si>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</si>
  <si>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</si>
  <si>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</si>
  <si>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</si>
  <si>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</si>
  <si>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</si>
  <si>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2009-2010</t>
  </si>
  <si>
    <t>English/ 
Language Arts AYP</t>
  </si>
  <si>
    <t>AYP Designation:</t>
  </si>
  <si>
    <t xml:space="preserve">            Did the School Meet the Standard for AYP?</t>
  </si>
  <si>
    <t>English/Language Arts
(Reading)</t>
  </si>
  <si>
    <t>Mathematics
(Math)</t>
  </si>
  <si>
    <t>Mathematics Knowledge and Skills Details</t>
  </si>
  <si>
    <t>Reading Knowledge and Skills Details</t>
  </si>
  <si>
    <t># Tests</t>
  </si>
  <si>
    <t>#Tests</t>
  </si>
  <si>
    <t>% Met Status</t>
  </si>
  <si>
    <t>Margin of Error</t>
  </si>
  <si>
    <t>Adjusted Status</t>
  </si>
  <si>
    <t>Change in 
% Met</t>
  </si>
  <si>
    <t>Year(s) of data for best status</t>
  </si>
  <si>
    <t>Growth
 Target</t>
  </si>
  <si>
    <t>The participation target may be met using either a two-year or the current year participation</t>
  </si>
  <si>
    <t>Non-participation</t>
  </si>
  <si>
    <t>10-11</t>
  </si>
  <si>
    <t>2010-2011</t>
  </si>
  <si>
    <t xml:space="preserve">
# Met</t>
  </si>
  <si>
    <t>Participation Denominator</t>
  </si>
  <si>
    <t>Participation 
Rate</t>
  </si>
  <si>
    <t>Participation Target: 95%</t>
  </si>
  <si>
    <t>ELA Target:</t>
  </si>
  <si>
    <t>Math Target:</t>
  </si>
  <si>
    <t>School:</t>
  </si>
  <si>
    <t>District:</t>
  </si>
  <si>
    <t>Participation Target:</t>
  </si>
  <si>
    <t>Attendance</t>
  </si>
  <si>
    <t>Attendance Target:</t>
  </si>
  <si>
    <t>Combined Attendance</t>
  </si>
  <si>
    <t>Enroll</t>
  </si>
  <si>
    <t>% Attend.</t>
  </si>
  <si>
    <t xml:space="preserve">District: </t>
  </si>
  <si>
    <t xml:space="preserve">School: </t>
  </si>
  <si>
    <t>Enter the name of the district and school</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</si>
  <si>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</si>
  <si>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</si>
  <si>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Click on the Attendance tab</t>
  </si>
  <si>
    <t>Enter the enrollment and attendance rate for each year</t>
  </si>
  <si>
    <t>Note:  Two years of assessment and attendance data are required to make an AYP determination.</t>
  </si>
  <si>
    <t>For definitions of data elements and other information about AYP see:</t>
  </si>
  <si>
    <t>http://www.ode.state.or.us/search/page/?=1193</t>
  </si>
  <si>
    <t>Sample District</t>
  </si>
  <si>
    <t>Sample School</t>
  </si>
  <si>
    <t># Met</t>
  </si>
  <si>
    <t xml:space="preserve">District:  </t>
  </si>
  <si>
    <t>Click on the Reading Details Elem tab</t>
  </si>
  <si>
    <t>Click on the Summary-Overall tab</t>
  </si>
  <si>
    <t>Click on the Math Details Elem tab</t>
  </si>
  <si>
    <t>MET</t>
  </si>
  <si>
    <t>NOT MET</t>
  </si>
  <si>
    <t>PENDING</t>
  </si>
  <si>
    <t>NOTE</t>
  </si>
  <si>
    <t>Black (not of Hispanic origin)</t>
  </si>
  <si>
    <t>White (not of Hispanic origin)</t>
  </si>
  <si>
    <t>Summary - Indicators</t>
  </si>
  <si>
    <t>Summary - Overall</t>
  </si>
  <si>
    <t>To meet AYP, subgroups are only required to meet attendance (or graduation for high schools) when the academic status target is Not Met.</t>
  </si>
  <si>
    <t>Combined Attendance is based on attendance rates (Grades 1 - 12) calculated from Third Period Cumulative ADM and weighted by enrollment counts submitted from Spring Membership for each year.</t>
  </si>
  <si>
    <t>You are done.  The summary pages will show the results of the AYP calculation rules based on the data you entered. Colors may not display if you are using a version of Excel prior to Excel 2007.</t>
  </si>
  <si>
    <t>Use this worksheet for a school without grade 12 or a district without grade spans which is rated on Attendance.</t>
  </si>
  <si>
    <r>
      <t xml:space="preserve">Enter the </t>
    </r>
    <r>
      <rPr>
        <b/>
        <sz val="10"/>
        <rFont val="Arial"/>
        <family val="2"/>
      </rPr>
      <t>2010-11</t>
    </r>
    <r>
      <rPr>
        <sz val="10"/>
        <color theme="1"/>
        <rFont val="Arial"/>
        <family val="2"/>
      </rPr>
      <t xml:space="preserve"> data from the</t>
    </r>
    <r>
      <rPr>
        <b/>
        <sz val="10"/>
        <rFont val="Arial"/>
        <family val="2"/>
      </rPr>
      <t xml:space="preserve"> 2010-11</t>
    </r>
    <r>
      <rPr>
        <sz val="10"/>
        <color theme="1"/>
        <rFont val="Arial"/>
        <family val="2"/>
      </rPr>
      <t xml:space="preserve"> AYP report</t>
    </r>
  </si>
  <si>
    <r>
      <t xml:space="preserve">In the Participation block, enter the number of valid test scores in Reading/Literature for </t>
    </r>
    <r>
      <rPr>
        <b/>
        <sz val="10"/>
        <rFont val="Arial"/>
        <family val="2"/>
      </rPr>
      <t>2011-12</t>
    </r>
    <r>
      <rPr>
        <sz val="10"/>
        <color theme="1"/>
        <rFont val="Arial"/>
        <family val="2"/>
      </rPr>
      <t xml:space="preserve"> from students enrolled on the first school day in May in grades 3-8 and 11.  </t>
    </r>
  </si>
  <si>
    <r>
      <t>In the Participation block, enter the number of valid test scores in Mathematics for</t>
    </r>
    <r>
      <rPr>
        <b/>
        <sz val="10"/>
        <rFont val="Arial"/>
        <family val="2"/>
      </rPr>
      <t xml:space="preserve"> 2011-12</t>
    </r>
    <r>
      <rPr>
        <sz val="10"/>
        <color theme="1"/>
        <rFont val="Arial"/>
        <family val="2"/>
      </rPr>
      <t xml:space="preserve"> from students enrolled on the first school day in May in grades 3-8 and 11.  </t>
    </r>
  </si>
  <si>
    <r>
      <t xml:space="preserve">In the Academic Status block, enter the number of math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</si>
  <si>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reading tests and the number of tests meeting standard in grades 3-8 and 11.   You will need to enter the number of students meeting using both the 2010-11 standards and the 2011-12 standards.  </t>
    </r>
    <r>
      <rPr>
        <i/>
        <sz val="10"/>
        <rFont val="Arial"/>
        <family val="2"/>
      </rPr>
      <t>Note: Count only the scores of students enrolled for a full academic year on the first school day in May.  Do not include the results for first year ELL students.</t>
    </r>
  </si>
  <si>
    <t>2011-2012 AYP Report (Public)</t>
  </si>
  <si>
    <t>2011-2012</t>
  </si>
  <si>
    <t>2011-2012 Final AYP Report (Public)</t>
  </si>
  <si>
    <t>2010-2011
% Met</t>
  </si>
  <si>
    <t>2011-2012
% Met</t>
  </si>
  <si>
    <t>11-12</t>
  </si>
  <si>
    <t>2010-11 Standards 
# Met</t>
  </si>
  <si>
    <t>2011-12 Standards 
# Met</t>
  </si>
  <si>
    <t>2010-11 Standards
% Met</t>
  </si>
  <si>
    <t>2011-12 Standards
% Met</t>
  </si>
  <si>
    <t>DRAFT</t>
  </si>
  <si>
    <r>
      <t xml:space="preserve">Asian </t>
    </r>
    <r>
      <rPr>
        <i/>
        <vertAlign val="superscript"/>
        <sz val="10"/>
        <color indexed="8"/>
        <rFont val="Arial"/>
        <family val="2"/>
      </rPr>
      <t>1</t>
    </r>
  </si>
  <si>
    <r>
      <t>Pacific Islander</t>
    </r>
    <r>
      <rPr>
        <i/>
        <vertAlign val="superscript"/>
        <sz val="10"/>
        <color indexed="8"/>
        <rFont val="Arial"/>
        <family val="2"/>
      </rPr>
      <t xml:space="preserve"> 1</t>
    </r>
  </si>
  <si>
    <t xml:space="preserve">NOTE:  
As of May 1, 2012,  Oregon’s application for the federal ESEA waiver has been submitted and is pending U.S. Department of Education approval. ODE is required to continue with the existing annual federal reporting for Adequate Yearly Progress (AYP) until final approval is received for the waiver. 
This calculator reflects the existing federally approved 2011-12 AYP reporting rules and does not include any new proposed ESEA waiver rules.  </t>
  </si>
  <si>
    <t>2011-12 AYP Calculator directions</t>
  </si>
  <si>
    <t>The splitting of the Asian/Pacific Islander subgroup into the Asian subgroup row and the Pacific Islander subgroup row will be shown on the secure district validation for review purposes only and will not be reported separately on the public 2011-12  AYP reports.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</si>
</sst>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74">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u val="single"/>
      <sz val="10"/>
      <color indexed="12"/>
      <name val="Arial"/>
      <family val="2"/>
    </font>
    <font>
      <sz val="12"/>
      <name val="Arial"/>
      <family val="2"/>
    </font>
    <font>
      <i/>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23"/>
      <name val="Arial"/>
      <family val="2"/>
    </font>
    <font>
      <b/>
      <sz val="10"/>
      <color indexed="10"/>
      <name val="Arial"/>
      <family val="2"/>
    </font>
    <font>
      <sz val="12"/>
      <color indexed="8"/>
      <name val="Arial"/>
      <family val="2"/>
    </font>
    <font>
      <b/>
      <sz val="12"/>
      <color indexed="8"/>
      <name val="Arial"/>
      <family val="2"/>
    </font>
    <font>
      <sz val="11"/>
      <color indexed="8"/>
      <name val="Arial"/>
      <family val="2"/>
    </font>
    <font>
      <i/>
      <sz val="8.5"/>
      <color indexed="8"/>
      <name val="Arial"/>
      <family val="2"/>
    </font>
    <font>
      <i/>
      <sz val="10"/>
      <color indexed="8"/>
      <name val="Arial"/>
      <family val="2"/>
    </font>
    <font>
      <b/>
      <sz val="11"/>
      <color indexed="8"/>
      <name val="Arial"/>
      <family val="2"/>
    </font>
    <font>
      <i/>
      <sz val="11"/>
      <color indexed="8"/>
      <name val="Arial"/>
      <family val="2"/>
    </font>
    <font>
      <i/>
      <sz val="8"/>
      <color indexed="8"/>
      <name val="Arial"/>
      <family val="2"/>
    </font>
    <font>
      <sz val="8"/>
      <color indexed="8"/>
      <name val="Arial"/>
      <family val="2"/>
    </font>
    <font>
      <vertAlign val="superscript"/>
      <sz val="10"/>
      <color indexed="8"/>
      <name val="Arial"/>
      <family val="2"/>
    </font>
    <font>
      <b/>
      <i/>
      <sz val="10"/>
      <color indexed="10"/>
      <name val="Arial"/>
      <family val="2"/>
    </font>
    <font>
      <b/>
      <i/>
      <sz val="26"/>
      <color indexed="10"/>
      <name val="Comic Sans MS"/>
      <family val="4"/>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0" tint="-0.4999699890613556"/>
      <name val="Arial"/>
      <family val="2"/>
    </font>
    <font>
      <b/>
      <sz val="10"/>
      <color rgb="FFFF0000"/>
      <name val="Arial"/>
      <family val="2"/>
    </font>
    <font>
      <sz val="12"/>
      <color theme="1"/>
      <name val="Arial"/>
      <family val="2"/>
    </font>
    <font>
      <b/>
      <sz val="12"/>
      <color theme="1"/>
      <name val="Arial"/>
      <family val="2"/>
    </font>
    <font>
      <sz val="11"/>
      <color theme="1"/>
      <name val="Arial"/>
      <family val="2"/>
    </font>
    <font>
      <i/>
      <sz val="8.5"/>
      <color theme="1"/>
      <name val="Arial"/>
      <family val="2"/>
    </font>
    <font>
      <i/>
      <sz val="10"/>
      <color theme="1"/>
      <name val="Arial"/>
      <family val="2"/>
    </font>
    <font>
      <b/>
      <sz val="11"/>
      <color theme="1"/>
      <name val="Arial"/>
      <family val="2"/>
    </font>
    <font>
      <i/>
      <sz val="11"/>
      <color theme="1"/>
      <name val="Arial"/>
      <family val="2"/>
    </font>
    <font>
      <i/>
      <sz val="8"/>
      <color theme="1"/>
      <name val="Arial"/>
      <family val="2"/>
    </font>
    <font>
      <sz val="8"/>
      <color theme="1"/>
      <name val="Arial"/>
      <family val="2"/>
    </font>
    <font>
      <vertAlign val="superscript"/>
      <sz val="10"/>
      <color theme="1"/>
      <name val="Arial"/>
      <family val="2"/>
    </font>
    <font>
      <b/>
      <i/>
      <sz val="10"/>
      <color rgb="FFFF0000"/>
      <name val="Arial"/>
      <family val="2"/>
    </font>
    <font>
      <b/>
      <i/>
      <sz val="26"/>
      <color rgb="FFFF000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right/>
      <top/>
      <bottom style="thin"/>
    </border>
    <border>
      <left/>
      <right style="thin"/>
      <top style="thin"/>
      <bottom style="thin"/>
    </border>
    <border>
      <left style="thin"/>
      <right style="thin"/>
      <top style="thin"/>
      <bottom/>
    </border>
    <border>
      <left style="thin"/>
      <right style="thin"/>
      <top/>
      <bottom style="thin"/>
    </border>
    <border>
      <left/>
      <right style="thin"/>
      <top/>
      <bottom/>
    </border>
    <border>
      <left/>
      <right/>
      <top style="thin"/>
      <bottom style="thin"/>
    </border>
    <border>
      <left/>
      <right style="thin"/>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4">
    <xf numFmtId="0" fontId="0" fillId="0" borderId="0" xfId="0" applyAlignment="1">
      <alignment/>
    </xf>
    <xf numFmtId="0" fontId="0" fillId="0" borderId="10" xfId="0" applyBorder="1" applyAlignment="1">
      <alignment/>
    </xf>
    <xf numFmtId="0" fontId="0" fillId="0" borderId="10" xfId="0" applyFill="1" applyBorder="1" applyAlignment="1">
      <alignment horizontal="center" wrapText="1"/>
    </xf>
    <xf numFmtId="0" fontId="58" fillId="0" borderId="10" xfId="0" applyFont="1" applyBorder="1" applyAlignment="1">
      <alignment horizontal="center"/>
    </xf>
    <xf numFmtId="0" fontId="58" fillId="0" borderId="0" xfId="0" applyFont="1" applyAlignment="1">
      <alignment horizontal="center"/>
    </xf>
    <xf numFmtId="0" fontId="0" fillId="0" borderId="0" xfId="0" applyAlignment="1">
      <alignment wrapText="1"/>
    </xf>
    <xf numFmtId="0" fontId="0" fillId="0" borderId="10" xfId="0" applyBorder="1" applyAlignment="1">
      <alignment wrapText="1"/>
    </xf>
    <xf numFmtId="0" fontId="0" fillId="0" borderId="0" xfId="0" applyBorder="1" applyAlignment="1">
      <alignment wrapText="1"/>
    </xf>
    <xf numFmtId="0" fontId="0" fillId="0" borderId="10" xfId="0"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10" xfId="0" applyBorder="1" applyAlignment="1">
      <alignment horizontal="center"/>
    </xf>
    <xf numFmtId="0" fontId="0" fillId="0" borderId="11" xfId="0" applyBorder="1" applyAlignment="1">
      <alignment horizontal="center" wrapText="1"/>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wrapText="1"/>
    </xf>
    <xf numFmtId="0" fontId="45" fillId="33" borderId="10" xfId="0" applyFont="1" applyFill="1" applyBorder="1" applyAlignment="1">
      <alignment horizontal="center" wrapText="1"/>
    </xf>
    <xf numFmtId="0" fontId="45" fillId="0" borderId="0" xfId="0" applyFont="1" applyFill="1" applyBorder="1" applyAlignment="1">
      <alignment horizontal="center" wrapText="1"/>
    </xf>
    <xf numFmtId="0" fontId="45" fillId="33" borderId="10" xfId="0" applyFont="1" applyFill="1" applyBorder="1" applyAlignment="1">
      <alignment horizontal="center"/>
    </xf>
    <xf numFmtId="0" fontId="60" fillId="0" borderId="10" xfId="0" applyFont="1" applyFill="1" applyBorder="1" applyAlignment="1">
      <alignment horizontal="center"/>
    </xf>
    <xf numFmtId="0" fontId="61" fillId="0" borderId="10" xfId="0" applyFont="1" applyFill="1" applyBorder="1" applyAlignment="1">
      <alignment horizontal="center"/>
    </xf>
    <xf numFmtId="0" fontId="62" fillId="0" borderId="0" xfId="0" applyFont="1" applyAlignment="1">
      <alignment wrapText="1"/>
    </xf>
    <xf numFmtId="0" fontId="62" fillId="0" borderId="0" xfId="0" applyFont="1" applyAlignment="1">
      <alignment horizontal="center"/>
    </xf>
    <xf numFmtId="0" fontId="63" fillId="0" borderId="0" xfId="0" applyFont="1" applyAlignment="1">
      <alignment horizontal="left" vertical="center"/>
    </xf>
    <xf numFmtId="0" fontId="64" fillId="0" borderId="0" xfId="0" applyFont="1" applyAlignment="1">
      <alignment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8" fillId="0" borderId="0" xfId="0" applyFont="1" applyFill="1" applyBorder="1" applyAlignment="1">
      <alignment horizontal="center" wrapText="1"/>
    </xf>
    <xf numFmtId="0" fontId="64"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4" fillId="0" borderId="0" xfId="0" applyFont="1" applyAlignment="1">
      <alignment horizontal="center" vertical="top"/>
    </xf>
    <xf numFmtId="0" fontId="6" fillId="0" borderId="0" xfId="0" applyFont="1" applyAlignment="1">
      <alignment vertical="top" wrapText="1"/>
    </xf>
    <xf numFmtId="0" fontId="5" fillId="0" borderId="0" xfId="0" applyFont="1" applyAlignment="1">
      <alignment vertical="top" wrapText="1"/>
    </xf>
    <xf numFmtId="0" fontId="7" fillId="0" borderId="0" xfId="53" applyFont="1" applyAlignment="1" applyProtection="1">
      <alignment vertical="top"/>
      <protection/>
    </xf>
    <xf numFmtId="0" fontId="0" fillId="0" borderId="12" xfId="0" applyBorder="1" applyAlignment="1">
      <alignment horizontal="center" vertical="top"/>
    </xf>
    <xf numFmtId="0" fontId="0" fillId="0" borderId="13" xfId="0" applyBorder="1" applyAlignment="1">
      <alignment horizontal="center" vertical="top"/>
    </xf>
    <xf numFmtId="0" fontId="2" fillId="0" borderId="14" xfId="0" applyFont="1" applyBorder="1" applyAlignment="1">
      <alignment vertical="top"/>
    </xf>
    <xf numFmtId="0" fontId="2" fillId="0" borderId="14" xfId="0" applyFont="1" applyBorder="1" applyAlignment="1">
      <alignment vertical="top" wrapText="1"/>
    </xf>
    <xf numFmtId="0" fontId="0" fillId="0" borderId="14" xfId="0" applyBorder="1" applyAlignment="1">
      <alignment vertical="top" wrapText="1"/>
    </xf>
    <xf numFmtId="0" fontId="0" fillId="0" borderId="15" xfId="0" applyBorder="1" applyAlignment="1">
      <alignment horizontal="center" vertical="top"/>
    </xf>
    <xf numFmtId="0" fontId="0" fillId="0" borderId="16" xfId="0" applyBorder="1" applyAlignment="1">
      <alignment vertical="top" wrapText="1"/>
    </xf>
    <xf numFmtId="0" fontId="0" fillId="0" borderId="16" xfId="0" applyBorder="1" applyAlignment="1">
      <alignment vertical="top"/>
    </xf>
    <xf numFmtId="0" fontId="58" fillId="0" borderId="17" xfId="0" applyFont="1" applyBorder="1" applyAlignment="1">
      <alignment vertical="top"/>
    </xf>
    <xf numFmtId="0" fontId="58" fillId="0" borderId="17" xfId="0" applyFont="1" applyBorder="1" applyAlignment="1">
      <alignment vertical="top" wrapText="1"/>
    </xf>
    <xf numFmtId="0" fontId="0" fillId="0" borderId="10" xfId="0" applyBorder="1" applyAlignment="1">
      <alignment horizontal="center"/>
    </xf>
    <xf numFmtId="0" fontId="65" fillId="0" borderId="0" xfId="0" applyFont="1" applyAlignment="1">
      <alignment wrapText="1"/>
    </xf>
    <xf numFmtId="0" fontId="66" fillId="0" borderId="11" xfId="0" applyFont="1" applyBorder="1" applyAlignment="1">
      <alignment horizontal="left" wrapText="1" indent="1"/>
    </xf>
    <xf numFmtId="0" fontId="45" fillId="34" borderId="10" xfId="0" applyFont="1" applyFill="1" applyBorder="1" applyAlignment="1">
      <alignment horizontal="center" wrapText="1"/>
    </xf>
    <xf numFmtId="0" fontId="45" fillId="34" borderId="10" xfId="0" applyFont="1" applyFill="1" applyBorder="1" applyAlignment="1">
      <alignment horizontal="center"/>
    </xf>
    <xf numFmtId="1" fontId="0" fillId="2" borderId="11" xfId="0" applyNumberFormat="1" applyFill="1" applyBorder="1" applyAlignment="1" applyProtection="1">
      <alignment horizontal="right" wrapText="1" indent="1"/>
      <protection locked="0"/>
    </xf>
    <xf numFmtId="165" fontId="0" fillId="2" borderId="11" xfId="0" applyNumberFormat="1" applyFill="1" applyBorder="1" applyAlignment="1" applyProtection="1">
      <alignment horizontal="right" wrapText="1" indent="1"/>
      <protection locked="0"/>
    </xf>
    <xf numFmtId="165" fontId="2" fillId="2" borderId="11" xfId="0" applyNumberFormat="1" applyFont="1" applyFill="1" applyBorder="1" applyAlignment="1" applyProtection="1">
      <alignment horizontal="right" wrapText="1" indent="1"/>
      <protection locked="0"/>
    </xf>
    <xf numFmtId="1" fontId="2" fillId="2" borderId="11" xfId="0" applyNumberFormat="1" applyFont="1" applyFill="1" applyBorder="1" applyAlignment="1" applyProtection="1">
      <alignment horizontal="right" wrapText="1" indent="1"/>
      <protection locked="0"/>
    </xf>
    <xf numFmtId="1" fontId="0" fillId="2" borderId="10" xfId="0" applyNumberFormat="1" applyFill="1" applyBorder="1" applyAlignment="1" applyProtection="1">
      <alignment horizontal="right" wrapText="1" indent="1"/>
      <protection locked="0"/>
    </xf>
    <xf numFmtId="0" fontId="0" fillId="2" borderId="10" xfId="0" applyNumberFormat="1" applyFill="1" applyBorder="1" applyAlignment="1" applyProtection="1">
      <alignment horizontal="right" wrapText="1" indent="1"/>
      <protection locked="0"/>
    </xf>
    <xf numFmtId="0" fontId="0" fillId="14" borderId="10" xfId="0" applyNumberFormat="1" applyFill="1" applyBorder="1" applyAlignment="1" applyProtection="1">
      <alignment horizontal="right" wrapText="1" indent="1"/>
      <protection locked="0"/>
    </xf>
    <xf numFmtId="0" fontId="0" fillId="0" borderId="0" xfId="0" applyAlignment="1" applyProtection="1">
      <alignment wrapText="1"/>
      <protection/>
    </xf>
    <xf numFmtId="0" fontId="64" fillId="0" borderId="0" xfId="0" applyFont="1" applyAlignment="1" applyProtection="1">
      <alignment horizontal="left" wrapText="1"/>
      <protection/>
    </xf>
    <xf numFmtId="0" fontId="0" fillId="0" borderId="0" xfId="0" applyAlignment="1" applyProtection="1">
      <alignment horizontal="center" wrapText="1"/>
      <protection/>
    </xf>
    <xf numFmtId="164" fontId="67" fillId="0" borderId="0" xfId="42" applyNumberFormat="1" applyFont="1" applyAlignment="1" applyProtection="1">
      <alignment horizontal="center" wrapText="1"/>
      <protection/>
    </xf>
    <xf numFmtId="0" fontId="0" fillId="35" borderId="0" xfId="0" applyNumberFormat="1" applyFill="1" applyBorder="1" applyAlignment="1" applyProtection="1">
      <alignment horizontal="center" wrapText="1"/>
      <protection/>
    </xf>
    <xf numFmtId="0" fontId="0" fillId="0" borderId="11" xfId="0" applyNumberFormat="1" applyFont="1" applyBorder="1" applyAlignment="1" applyProtection="1">
      <alignment horizontal="center" wrapText="1"/>
      <protection/>
    </xf>
    <xf numFmtId="0" fontId="0" fillId="0" borderId="0" xfId="0" applyNumberFormat="1" applyAlignment="1" applyProtection="1">
      <alignment wrapText="1"/>
      <protection/>
    </xf>
    <xf numFmtId="0" fontId="0" fillId="0" borderId="11" xfId="0" applyFont="1" applyBorder="1" applyAlignment="1" applyProtection="1">
      <alignment wrapText="1"/>
      <protection/>
    </xf>
    <xf numFmtId="0" fontId="45" fillId="33" borderId="1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165" fontId="0" fillId="0" borderId="10" xfId="42" applyNumberFormat="1" applyFont="1" applyBorder="1" applyAlignment="1" applyProtection="1">
      <alignment horizontal="right" vertical="center" wrapText="1" indent="1"/>
      <protection/>
    </xf>
    <xf numFmtId="0" fontId="63" fillId="0" borderId="0" xfId="0" applyFont="1" applyAlignment="1" applyProtection="1">
      <alignment wrapText="1"/>
      <protection/>
    </xf>
    <xf numFmtId="0" fontId="68" fillId="0" borderId="0" xfId="0" applyFont="1" applyAlignment="1" applyProtection="1">
      <alignment vertical="top" wrapText="1"/>
      <protection/>
    </xf>
    <xf numFmtId="0" fontId="63" fillId="0" borderId="0" xfId="0" applyFont="1" applyAlignment="1" applyProtection="1">
      <alignment vertical="top" wrapText="1"/>
      <protection/>
    </xf>
    <xf numFmtId="0" fontId="64" fillId="0" borderId="0" xfId="0" applyFont="1" applyAlignment="1" applyProtection="1">
      <alignment wrapText="1"/>
      <protection/>
    </xf>
    <xf numFmtId="9" fontId="67" fillId="0" borderId="18" xfId="0" applyNumberFormat="1" applyFont="1" applyBorder="1" applyAlignment="1" applyProtection="1">
      <alignment wrapText="1"/>
      <protection/>
    </xf>
    <xf numFmtId="0" fontId="63" fillId="0" borderId="0" xfId="0" applyFont="1" applyBorder="1" applyAlignment="1" applyProtection="1">
      <alignment wrapText="1"/>
      <protection/>
    </xf>
    <xf numFmtId="9" fontId="63" fillId="0" borderId="0" xfId="0" applyNumberFormat="1" applyFont="1" applyBorder="1" applyAlignment="1" applyProtection="1">
      <alignment wrapText="1"/>
      <protection/>
    </xf>
    <xf numFmtId="49" fontId="0" fillId="0" borderId="10" xfId="0" applyNumberForma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right" wrapText="1" indent="1"/>
      <protection/>
    </xf>
    <xf numFmtId="1" fontId="0" fillId="0" borderId="10" xfId="59" applyNumberFormat="1" applyFont="1" applyBorder="1" applyAlignment="1" applyProtection="1">
      <alignment horizontal="right" wrapText="1" indent="1"/>
      <protection/>
    </xf>
    <xf numFmtId="0" fontId="69" fillId="0" borderId="0" xfId="0" applyFont="1" applyAlignment="1" applyProtection="1">
      <alignment wrapText="1"/>
      <protection/>
    </xf>
    <xf numFmtId="9" fontId="67" fillId="0" borderId="18" xfId="59" applyFont="1" applyBorder="1" applyAlignment="1" applyProtection="1">
      <alignment wrapText="1"/>
      <protection/>
    </xf>
    <xf numFmtId="0" fontId="67" fillId="0" borderId="0" xfId="0" applyFont="1" applyAlignment="1" applyProtection="1">
      <alignment horizontal="left" vertical="center" wrapText="1"/>
      <protection/>
    </xf>
    <xf numFmtId="0" fontId="0" fillId="0" borderId="10" xfId="0" applyBorder="1" applyAlignment="1" applyProtection="1">
      <alignment horizontal="center" wrapText="1"/>
      <protection/>
    </xf>
    <xf numFmtId="0" fontId="0" fillId="0" borderId="19" xfId="0" applyBorder="1" applyAlignment="1" applyProtection="1">
      <alignment horizontal="center" wrapText="1"/>
      <protection/>
    </xf>
    <xf numFmtId="0" fontId="0" fillId="0" borderId="10" xfId="0" applyBorder="1" applyAlignment="1" applyProtection="1">
      <alignment wrapText="1"/>
      <protection/>
    </xf>
    <xf numFmtId="0" fontId="70" fillId="0" borderId="10" xfId="0" applyFont="1" applyBorder="1" applyAlignment="1" applyProtection="1">
      <alignment horizontal="center" wrapText="1"/>
      <protection/>
    </xf>
    <xf numFmtId="2" fontId="0" fillId="0" borderId="10" xfId="0" applyNumberFormat="1" applyBorder="1" applyAlignment="1" applyProtection="1">
      <alignment horizontal="right" wrapText="1" indent="1"/>
      <protection/>
    </xf>
    <xf numFmtId="0" fontId="0" fillId="0" borderId="0" xfId="0" applyBorder="1" applyAlignment="1" applyProtection="1">
      <alignment wrapText="1"/>
      <protection/>
    </xf>
    <xf numFmtId="0" fontId="0" fillId="0" borderId="2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10" xfId="0" applyFont="1" applyBorder="1" applyAlignment="1" applyProtection="1">
      <alignment wrapText="1"/>
      <protection/>
    </xf>
    <xf numFmtId="2" fontId="0" fillId="0" borderId="11" xfId="0" applyNumberFormat="1" applyBorder="1" applyAlignment="1" applyProtection="1">
      <alignment horizontal="right" wrapText="1" indent="1"/>
      <protection/>
    </xf>
    <xf numFmtId="0" fontId="0" fillId="0" borderId="0" xfId="0" applyFont="1" applyBorder="1" applyAlignment="1" applyProtection="1">
      <alignment horizontal="center" wrapText="1"/>
      <protection/>
    </xf>
    <xf numFmtId="0" fontId="67" fillId="0" borderId="0" xfId="0" applyFont="1" applyAlignment="1" applyProtection="1">
      <alignment vertical="center" wrapText="1"/>
      <protection/>
    </xf>
    <xf numFmtId="0" fontId="0" fillId="0" borderId="10" xfId="0" applyFont="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0" borderId="10" xfId="0" applyBorder="1" applyAlignment="1" applyProtection="1">
      <alignment horizontal="center" vertical="top" wrapText="1"/>
      <protection/>
    </xf>
    <xf numFmtId="0" fontId="0" fillId="0" borderId="21" xfId="0" applyBorder="1" applyAlignment="1" applyProtection="1">
      <alignment horizontal="center" wrapText="1"/>
      <protection/>
    </xf>
    <xf numFmtId="0" fontId="0" fillId="33" borderId="21" xfId="0" applyFill="1" applyBorder="1" applyAlignment="1" applyProtection="1">
      <alignment horizontal="center" wrapText="1"/>
      <protection/>
    </xf>
    <xf numFmtId="2" fontId="0" fillId="33" borderId="11" xfId="0" applyNumberFormat="1" applyFill="1" applyBorder="1" applyAlignment="1" applyProtection="1">
      <alignment horizontal="right" wrapText="1" indent="1"/>
      <protection/>
    </xf>
    <xf numFmtId="0" fontId="67" fillId="0" borderId="18" xfId="0" applyFont="1" applyBorder="1" applyAlignment="1" applyProtection="1">
      <alignment wrapText="1"/>
      <protection/>
    </xf>
    <xf numFmtId="0" fontId="71" fillId="0" borderId="0" xfId="0" applyFont="1" applyAlignment="1">
      <alignment vertical="top"/>
    </xf>
    <xf numFmtId="0" fontId="72" fillId="0" borderId="0" xfId="0" applyFont="1" applyFill="1" applyAlignment="1">
      <alignment horizontal="left" vertical="top" wrapText="1"/>
    </xf>
    <xf numFmtId="0" fontId="72" fillId="0" borderId="0" xfId="0" applyFont="1" applyFill="1" applyAlignment="1">
      <alignment horizontal="left" wrapText="1"/>
    </xf>
    <xf numFmtId="0" fontId="0" fillId="0" borderId="0" xfId="0" applyFill="1" applyAlignment="1">
      <alignment/>
    </xf>
    <xf numFmtId="0" fontId="72" fillId="36" borderId="0" xfId="0" applyFont="1" applyFill="1" applyAlignment="1">
      <alignment horizontal="left" vertical="top" wrapText="1"/>
    </xf>
    <xf numFmtId="0" fontId="72" fillId="36" borderId="0" xfId="0" applyFont="1" applyFill="1" applyAlignment="1">
      <alignment horizontal="left" wrapText="1"/>
    </xf>
    <xf numFmtId="0" fontId="73" fillId="0" borderId="0" xfId="0" applyFont="1" applyAlignment="1">
      <alignment vertical="top"/>
    </xf>
    <xf numFmtId="0" fontId="0" fillId="0" borderId="10" xfId="0" applyBorder="1" applyAlignment="1">
      <alignment/>
    </xf>
    <xf numFmtId="0" fontId="67" fillId="0" borderId="0" xfId="0" applyFont="1" applyBorder="1" applyAlignment="1">
      <alignment horizontal="center" vertical="top"/>
    </xf>
    <xf numFmtId="0" fontId="67" fillId="0" borderId="0" xfId="0" applyFont="1" applyAlignment="1">
      <alignment horizontal="right"/>
    </xf>
    <xf numFmtId="0" fontId="67" fillId="0" borderId="22" xfId="0" applyFont="1" applyBorder="1" applyAlignment="1">
      <alignment horizontal="right"/>
    </xf>
    <xf numFmtId="0" fontId="58" fillId="0" borderId="10" xfId="0" applyFont="1" applyBorder="1" applyAlignment="1">
      <alignment/>
    </xf>
    <xf numFmtId="0" fontId="66" fillId="0" borderId="0" xfId="0" applyFont="1" applyAlignment="1">
      <alignment wrapText="1"/>
    </xf>
    <xf numFmtId="0" fontId="0" fillId="0" borderId="0" xfId="0" applyAlignment="1">
      <alignment wrapText="1"/>
    </xf>
    <xf numFmtId="0" fontId="63" fillId="0" borderId="0" xfId="0" applyFont="1" applyAlignment="1">
      <alignment horizontal="center"/>
    </xf>
    <xf numFmtId="0" fontId="68" fillId="0" borderId="0" xfId="0" applyFont="1" applyAlignment="1">
      <alignment horizontal="center" vertical="top"/>
    </xf>
    <xf numFmtId="0" fontId="64" fillId="2" borderId="0" xfId="0" applyFont="1" applyFill="1" applyAlignment="1" applyProtection="1">
      <alignment horizontal="left"/>
      <protection locked="0"/>
    </xf>
    <xf numFmtId="0" fontId="67" fillId="0" borderId="0" xfId="0" applyFont="1" applyAlignment="1">
      <alignment horizontal="left" vertical="center" wrapText="1"/>
    </xf>
    <xf numFmtId="0" fontId="67" fillId="0" borderId="22" xfId="0" applyFont="1" applyBorder="1" applyAlignment="1">
      <alignment horizontal="left" vertical="center" wrapText="1"/>
    </xf>
    <xf numFmtId="0" fontId="63" fillId="0" borderId="0" xfId="0" applyFont="1" applyAlignment="1">
      <alignment horizontal="center" wrapText="1"/>
    </xf>
    <xf numFmtId="0" fontId="68" fillId="0" borderId="0" xfId="0" applyFont="1" applyAlignment="1">
      <alignment horizontal="center" vertical="top" wrapText="1"/>
    </xf>
    <xf numFmtId="0" fontId="65" fillId="0" borderId="0" xfId="0" applyFont="1" applyBorder="1" applyAlignment="1">
      <alignment horizontal="left" vertical="top" wrapText="1"/>
    </xf>
    <xf numFmtId="0" fontId="64" fillId="0" borderId="0" xfId="0" applyFont="1" applyFill="1" applyAlignment="1">
      <alignment horizontal="left" wrapText="1"/>
    </xf>
    <xf numFmtId="0" fontId="0" fillId="0" borderId="20" xfId="0" applyFont="1" applyBorder="1" applyAlignment="1" applyProtection="1">
      <alignment horizontal="center" wrapText="1"/>
      <protection/>
    </xf>
    <xf numFmtId="0" fontId="0" fillId="0" borderId="21" xfId="0" applyFont="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9" xfId="0" applyFont="1" applyBorder="1" applyAlignment="1" applyProtection="1">
      <alignment horizontal="center" wrapText="1"/>
      <protection/>
    </xf>
    <xf numFmtId="0" fontId="0" fillId="0" borderId="20"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19" xfId="0" applyBorder="1" applyAlignment="1" applyProtection="1">
      <alignment horizontal="center" wrapText="1"/>
      <protection/>
    </xf>
    <xf numFmtId="0" fontId="64" fillId="0" borderId="0" xfId="0" applyFont="1" applyFill="1" applyAlignment="1" applyProtection="1">
      <alignment horizontal="left" wrapText="1"/>
      <protection/>
    </xf>
    <xf numFmtId="0" fontId="70" fillId="0" borderId="20" xfId="0" applyFont="1" applyBorder="1" applyAlignment="1" applyProtection="1">
      <alignment horizontal="center" wrapText="1"/>
      <protection/>
    </xf>
    <xf numFmtId="0" fontId="70" fillId="0" borderId="21" xfId="0" applyFont="1" applyBorder="1" applyAlignment="1" applyProtection="1">
      <alignment horizontal="center" wrapText="1"/>
      <protection/>
    </xf>
    <xf numFmtId="0" fontId="63" fillId="0" borderId="0" xfId="0" applyFont="1" applyAlignment="1" applyProtection="1">
      <alignment horizontal="center" wrapText="1"/>
      <protection/>
    </xf>
    <xf numFmtId="0" fontId="68" fillId="0" borderId="0" xfId="0" applyFont="1" applyAlignment="1" applyProtection="1">
      <alignment horizontal="center" vertical="top" wrapText="1"/>
      <protection/>
    </xf>
    <xf numFmtId="0" fontId="67" fillId="0" borderId="18" xfId="0" applyFont="1" applyBorder="1" applyAlignment="1" applyProtection="1">
      <alignment horizontal="center" wrapText="1"/>
      <protection/>
    </xf>
    <xf numFmtId="0" fontId="67" fillId="0" borderId="18" xfId="0" applyFont="1" applyBorder="1" applyAlignment="1" applyProtection="1">
      <alignment horizontal="right" wrapText="1"/>
      <protection/>
    </xf>
    <xf numFmtId="0" fontId="0" fillId="0" borderId="10" xfId="0" applyBorder="1" applyAlignment="1" applyProtection="1">
      <alignment horizontal="center" wrapText="1"/>
      <protection/>
    </xf>
    <xf numFmtId="0" fontId="69" fillId="0" borderId="0" xfId="0" applyFont="1" applyAlignment="1" applyProtection="1">
      <alignment horizontal="left" wrapText="1"/>
      <protection/>
    </xf>
    <xf numFmtId="0" fontId="67" fillId="0" borderId="22" xfId="0" applyFont="1" applyBorder="1" applyAlignment="1" applyProtection="1">
      <alignment horizontal="left" vertical="center" wrapText="1"/>
      <protection/>
    </xf>
    <xf numFmtId="0" fontId="67" fillId="0" borderId="24" xfId="0" applyFont="1" applyBorder="1" applyAlignment="1" applyProtection="1">
      <alignment horizontal="left" vertical="center" wrapText="1"/>
      <protection/>
    </xf>
    <xf numFmtId="0" fontId="0" fillId="0" borderId="20" xfId="0" applyNumberFormat="1" applyFill="1" applyBorder="1" applyAlignment="1" applyProtection="1">
      <alignment horizontal="center" wrapText="1"/>
      <protection/>
    </xf>
    <xf numFmtId="0" fontId="0" fillId="0" borderId="21" xfId="0" applyNumberFormat="1" applyFill="1" applyBorder="1" applyAlignment="1" applyProtection="1">
      <alignment horizontal="center" wrapText="1"/>
      <protection/>
    </xf>
    <xf numFmtId="0" fontId="0" fillId="0" borderId="25"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4" fillId="0" borderId="0" xfId="0" applyFont="1" applyAlignment="1" applyProtection="1">
      <alignment horizontal="left" wrapText="1"/>
      <protection/>
    </xf>
    <xf numFmtId="9" fontId="67" fillId="0" borderId="18" xfId="0" applyNumberFormat="1" applyFont="1" applyBorder="1" applyAlignment="1" applyProtection="1">
      <alignment horizontal="center" wrapText="1"/>
      <protection/>
    </xf>
    <xf numFmtId="0" fontId="67" fillId="0" borderId="22" xfId="0" applyNumberFormat="1" applyFont="1" applyBorder="1" applyAlignment="1" applyProtection="1">
      <alignment horizontal="left" vertical="center" wrapText="1"/>
      <protection/>
    </xf>
    <xf numFmtId="0" fontId="67" fillId="0" borderId="24" xfId="0" applyNumberFormat="1"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0000CC"/>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archive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1" sqref="B1:B3"/>
    </sheetView>
  </sheetViews>
  <sheetFormatPr defaultColWidth="9.140625" defaultRowHeight="12.75"/>
  <cols>
    <col min="1" max="1" width="5.8515625" style="33" customWidth="1"/>
    <col min="2" max="2" width="64.28125" style="32" customWidth="1"/>
    <col min="3" max="3" width="22.28125" style="0" customWidth="1"/>
  </cols>
  <sheetData>
    <row r="1" ht="12.75">
      <c r="B1" s="110" t="s">
        <v>106</v>
      </c>
    </row>
    <row r="2" ht="12.75">
      <c r="B2" s="110"/>
    </row>
    <row r="3" ht="12.75">
      <c r="B3" s="110"/>
    </row>
    <row r="4" spans="1:3" ht="93" customHeight="1">
      <c r="A4" s="108" t="s">
        <v>109</v>
      </c>
      <c r="B4" s="109"/>
      <c r="C4" s="109"/>
    </row>
    <row r="5" spans="1:3" s="107" customFormat="1" ht="15" customHeight="1">
      <c r="A5" s="105"/>
      <c r="B5" s="106"/>
      <c r="C5" s="106"/>
    </row>
    <row r="6" ht="15.75">
      <c r="B6" s="34" t="s">
        <v>110</v>
      </c>
    </row>
    <row r="7" ht="25.5" customHeight="1">
      <c r="B7" s="36" t="s">
        <v>90</v>
      </c>
    </row>
    <row r="8" ht="13.5" customHeight="1" thickBot="1"/>
    <row r="9" spans="1:2" ht="15.75" customHeight="1">
      <c r="A9" s="38">
        <v>1</v>
      </c>
      <c r="B9" s="46" t="s">
        <v>77</v>
      </c>
    </row>
    <row r="10" spans="1:2" ht="15.75" customHeight="1" thickBot="1">
      <c r="A10" s="43">
        <v>2</v>
      </c>
      <c r="B10" s="45" t="s">
        <v>64</v>
      </c>
    </row>
    <row r="11" spans="1:2" ht="15.75" customHeight="1">
      <c r="A11" s="38">
        <v>3</v>
      </c>
      <c r="B11" s="46" t="s">
        <v>76</v>
      </c>
    </row>
    <row r="12" spans="1:2" ht="15.75" customHeight="1">
      <c r="A12" s="39">
        <v>4</v>
      </c>
      <c r="B12" s="40" t="s">
        <v>91</v>
      </c>
    </row>
    <row r="13" spans="1:2" ht="42.75" customHeight="1">
      <c r="A13" s="39">
        <v>5</v>
      </c>
      <c r="B13" s="41" t="s">
        <v>92</v>
      </c>
    </row>
    <row r="14" spans="1:2" ht="80.25" customHeight="1">
      <c r="A14" s="39">
        <v>6</v>
      </c>
      <c r="B14" s="42" t="s">
        <v>65</v>
      </c>
    </row>
    <row r="15" spans="1:2" ht="78" customHeight="1" thickBot="1">
      <c r="A15" s="43">
        <v>7</v>
      </c>
      <c r="B15" s="44" t="s">
        <v>95</v>
      </c>
    </row>
    <row r="16" spans="1:2" ht="15" customHeight="1">
      <c r="A16" s="38">
        <v>8</v>
      </c>
      <c r="B16" s="46" t="s">
        <v>78</v>
      </c>
    </row>
    <row r="17" spans="1:2" ht="15" customHeight="1">
      <c r="A17" s="39">
        <v>9</v>
      </c>
      <c r="B17" s="40" t="s">
        <v>91</v>
      </c>
    </row>
    <row r="18" spans="1:2" ht="40.5" customHeight="1">
      <c r="A18" s="39">
        <v>10</v>
      </c>
      <c r="B18" s="41" t="s">
        <v>93</v>
      </c>
    </row>
    <row r="19" spans="1:2" ht="38.25">
      <c r="A19" s="39">
        <v>11</v>
      </c>
      <c r="B19" s="42" t="s">
        <v>66</v>
      </c>
    </row>
    <row r="20" spans="1:2" ht="51.75" thickBot="1">
      <c r="A20" s="43">
        <v>12</v>
      </c>
      <c r="B20" s="44" t="s">
        <v>94</v>
      </c>
    </row>
    <row r="21" spans="1:2" ht="15" customHeight="1">
      <c r="A21" s="38">
        <v>13</v>
      </c>
      <c r="B21" s="47" t="s">
        <v>67</v>
      </c>
    </row>
    <row r="22" spans="1:2" ht="15" customHeight="1" thickBot="1">
      <c r="A22" s="43">
        <v>14</v>
      </c>
      <c r="B22" s="44" t="s">
        <v>68</v>
      </c>
    </row>
    <row r="24" ht="38.25">
      <c r="B24" s="35" t="s">
        <v>89</v>
      </c>
    </row>
    <row r="25" ht="12.75">
      <c r="B25" s="35"/>
    </row>
    <row r="26" ht="25.5">
      <c r="B26" s="36" t="s">
        <v>69</v>
      </c>
    </row>
    <row r="28" ht="12.75">
      <c r="B28" s="32" t="s">
        <v>70</v>
      </c>
    </row>
    <row r="29" ht="12.75">
      <c r="B29" s="37" t="s">
        <v>71</v>
      </c>
    </row>
  </sheetData>
  <sheetProtection sheet="1"/>
  <mergeCells count="2">
    <mergeCell ref="A4:C4"/>
    <mergeCell ref="B1:B3"/>
  </mergeCells>
  <hyperlinks>
    <hyperlink ref="B29" r:id="rId1" display="../../../../_archives/search/page/?=1193"/>
  </hyperlinks>
  <printOptions/>
  <pageMargins left="0.7" right="0.7" top="0.75" bottom="0.75" header="0.3" footer="0.3"/>
  <pageSetup horizontalDpi="600" verticalDpi="600" orientation="portrait" scale="80" r:id="rId2"/>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selection activeCell="B8" sqref="B8:C8"/>
    </sheetView>
  </sheetViews>
  <sheetFormatPr defaultColWidth="9.140625" defaultRowHeight="12.75"/>
  <cols>
    <col min="1" max="1" width="8.140625" style="0" customWidth="1"/>
    <col min="2" max="2" width="26.8515625" style="0" customWidth="1"/>
    <col min="3" max="6" width="12.57421875" style="11" customWidth="1"/>
    <col min="7" max="7" width="12.7109375" style="11" customWidth="1"/>
  </cols>
  <sheetData>
    <row r="1" spans="1:7" ht="12.75">
      <c r="A1" s="33"/>
      <c r="B1" s="110" t="s">
        <v>106</v>
      </c>
      <c r="C1"/>
      <c r="D1"/>
      <c r="E1"/>
      <c r="F1"/>
      <c r="G1"/>
    </row>
    <row r="2" spans="1:7" ht="12.75">
      <c r="A2" s="33"/>
      <c r="B2" s="110"/>
      <c r="C2"/>
      <c r="D2"/>
      <c r="E2"/>
      <c r="F2"/>
      <c r="G2"/>
    </row>
    <row r="3" spans="1:7" ht="12.75">
      <c r="A3" s="33"/>
      <c r="B3" s="110"/>
      <c r="C3"/>
      <c r="D3"/>
      <c r="E3"/>
      <c r="F3"/>
      <c r="G3"/>
    </row>
    <row r="4" spans="1:7" ht="101.25" customHeight="1">
      <c r="A4" s="108" t="s">
        <v>109</v>
      </c>
      <c r="B4" s="109"/>
      <c r="C4" s="109"/>
      <c r="D4" s="117"/>
      <c r="E4" s="117"/>
      <c r="F4"/>
      <c r="G4"/>
    </row>
    <row r="5" spans="1:3" s="107" customFormat="1" ht="15" customHeight="1">
      <c r="A5" s="105"/>
      <c r="B5" s="106"/>
      <c r="C5" s="106"/>
    </row>
    <row r="6" spans="2:7" ht="15.75">
      <c r="B6" s="118" t="s">
        <v>96</v>
      </c>
      <c r="C6" s="118"/>
      <c r="D6" s="118"/>
      <c r="E6" s="118"/>
      <c r="F6" s="118"/>
      <c r="G6"/>
    </row>
    <row r="7" spans="2:7" ht="18" customHeight="1">
      <c r="B7" s="119" t="s">
        <v>86</v>
      </c>
      <c r="C7" s="119"/>
      <c r="D7" s="119"/>
      <c r="E7" s="119"/>
      <c r="F7" s="119"/>
      <c r="G7"/>
    </row>
    <row r="8" spans="1:7" ht="15.75" customHeight="1">
      <c r="A8" s="31" t="s">
        <v>55</v>
      </c>
      <c r="B8" s="120" t="s">
        <v>72</v>
      </c>
      <c r="C8" s="120"/>
      <c r="D8" s="113" t="s">
        <v>30</v>
      </c>
      <c r="E8" s="114"/>
      <c r="F8" s="21" t="str">
        <f>IF(OR(C13="PENDING",D13="PENDING",E13="PENDING"),"PENDING",IF(OR(C13="NOT MET",C14="NOT MET",C15="NOT MET",C16="NOT MET",C17="NOT MET",C20="NOT MET",C21="NOT MET",C22="NOT MET",C23="NOT MET",C24="NOT MET",D13="NOT MET",D14="NOT MET",D15="NOT MET",D16="NOT MET",D17="NOT MET",D20="NOT MET",D21="NOT MET",D22="NOT MET",D23="NOT MET",D24="NOT MET",E13="NOT MET"),"NOT MET","MET"))</f>
        <v>PENDING</v>
      </c>
      <c r="G8"/>
    </row>
    <row r="9" spans="1:7" ht="15">
      <c r="A9" s="31" t="s">
        <v>54</v>
      </c>
      <c r="B9" s="120" t="s">
        <v>73</v>
      </c>
      <c r="C9" s="120"/>
      <c r="E9" s="25"/>
      <c r="G9"/>
    </row>
    <row r="11" spans="2:7" ht="20.25" customHeight="1">
      <c r="B11" s="112" t="s">
        <v>31</v>
      </c>
      <c r="C11" s="112"/>
      <c r="D11" s="112"/>
      <c r="E11" s="112"/>
      <c r="F11" s="112"/>
      <c r="G11"/>
    </row>
    <row r="12" spans="2:7" ht="38.25" customHeight="1">
      <c r="B12" s="26" t="s">
        <v>10</v>
      </c>
      <c r="C12" s="12" t="s">
        <v>12</v>
      </c>
      <c r="D12" s="12" t="s">
        <v>11</v>
      </c>
      <c r="E12" s="17" t="s">
        <v>57</v>
      </c>
      <c r="G12"/>
    </row>
    <row r="13" spans="2:7" ht="12.75">
      <c r="B13" s="1" t="s">
        <v>0</v>
      </c>
      <c r="C13" s="19" t="str">
        <f>'Summary-Indicators'!C8</f>
        <v>PENDING</v>
      </c>
      <c r="D13" s="19" t="str">
        <f>'Summary-Indicators'!C23</f>
        <v>PENDING</v>
      </c>
      <c r="E13" s="19" t="str">
        <f>'Summary-Indicators'!C37</f>
        <v>PENDING</v>
      </c>
      <c r="G13"/>
    </row>
    <row r="14" spans="2:7" ht="12.75">
      <c r="B14" s="1" t="s">
        <v>2</v>
      </c>
      <c r="C14" s="19" t="str">
        <f>'Summary-Indicators'!C9</f>
        <v>NA</v>
      </c>
      <c r="D14" s="19" t="str">
        <f>'Summary-Indicators'!C24</f>
        <v>NA</v>
      </c>
      <c r="E14" s="52"/>
      <c r="G14"/>
    </row>
    <row r="15" spans="2:7" ht="12.75">
      <c r="B15" s="1" t="s">
        <v>3</v>
      </c>
      <c r="C15" s="19" t="str">
        <f>'Summary-Indicators'!C10</f>
        <v>NA</v>
      </c>
      <c r="D15" s="19" t="str">
        <f>'Summary-Indicators'!C25</f>
        <v>NA</v>
      </c>
      <c r="E15" s="52"/>
      <c r="G15"/>
    </row>
    <row r="16" spans="2:7" ht="12.75">
      <c r="B16" s="1" t="s">
        <v>1</v>
      </c>
      <c r="C16" s="19" t="str">
        <f>'Summary-Indicators'!C11</f>
        <v>NA</v>
      </c>
      <c r="D16" s="19" t="str">
        <f>'Summary-Indicators'!C26</f>
        <v>NA</v>
      </c>
      <c r="E16" s="52"/>
      <c r="G16"/>
    </row>
    <row r="17" spans="2:7" ht="12.75">
      <c r="B17" s="1" t="s">
        <v>4</v>
      </c>
      <c r="C17" s="19" t="str">
        <f>'Summary-Indicators'!C12</f>
        <v>NA</v>
      </c>
      <c r="D17" s="19" t="str">
        <f>'Summary-Indicators'!C27</f>
        <v>NA</v>
      </c>
      <c r="E17" s="52"/>
      <c r="G17"/>
    </row>
    <row r="18" spans="2:7" ht="14.25">
      <c r="B18" s="50" t="s">
        <v>107</v>
      </c>
      <c r="C18" s="19" t="str">
        <f>'Summary-Indicators'!C13</f>
        <v>NA</v>
      </c>
      <c r="D18" s="19" t="str">
        <f>'Summary-Indicators'!C28</f>
        <v>NA</v>
      </c>
      <c r="E18" s="52"/>
      <c r="G18"/>
    </row>
    <row r="19" spans="2:7" ht="14.25">
      <c r="B19" s="50" t="s">
        <v>108</v>
      </c>
      <c r="C19" s="19" t="str">
        <f>'Summary-Indicators'!C14</f>
        <v>NA</v>
      </c>
      <c r="D19" s="19" t="str">
        <f>'Summary-Indicators'!C29</f>
        <v>NA</v>
      </c>
      <c r="E19" s="52"/>
      <c r="G19"/>
    </row>
    <row r="20" spans="2:7" ht="12.75">
      <c r="B20" s="1" t="s">
        <v>83</v>
      </c>
      <c r="C20" s="19" t="str">
        <f>'Summary-Indicators'!C15</f>
        <v>NA</v>
      </c>
      <c r="D20" s="19" t="str">
        <f>'Summary-Indicators'!C30</f>
        <v>NA</v>
      </c>
      <c r="E20" s="52"/>
      <c r="G20"/>
    </row>
    <row r="21" spans="2:7" ht="12.75">
      <c r="B21" s="1" t="s">
        <v>6</v>
      </c>
      <c r="C21" s="19" t="str">
        <f>'Summary-Indicators'!C16</f>
        <v>NA</v>
      </c>
      <c r="D21" s="19" t="str">
        <f>'Summary-Indicators'!C31</f>
        <v>NA</v>
      </c>
      <c r="E21" s="52"/>
      <c r="G21"/>
    </row>
    <row r="22" spans="2:7" ht="12.75">
      <c r="B22" s="1" t="s">
        <v>7</v>
      </c>
      <c r="C22" s="19" t="str">
        <f>'Summary-Indicators'!C17</f>
        <v>NA</v>
      </c>
      <c r="D22" s="19" t="str">
        <f>'Summary-Indicators'!C32</f>
        <v>NA</v>
      </c>
      <c r="E22" s="52"/>
      <c r="G22"/>
    </row>
    <row r="23" spans="2:7" ht="12.75">
      <c r="B23" s="1" t="s">
        <v>84</v>
      </c>
      <c r="C23" s="19" t="str">
        <f>'Summary-Indicators'!C18</f>
        <v>NA</v>
      </c>
      <c r="D23" s="19" t="str">
        <f>'Summary-Indicators'!C33</f>
        <v>NA</v>
      </c>
      <c r="E23" s="52"/>
      <c r="G23"/>
    </row>
    <row r="24" spans="2:7" ht="12.75">
      <c r="B24" s="1" t="s">
        <v>9</v>
      </c>
      <c r="C24" s="19" t="str">
        <f>'Summary-Indicators'!C19</f>
        <v>NA</v>
      </c>
      <c r="D24" s="19" t="str">
        <f>'Summary-Indicators'!C34</f>
        <v>NA</v>
      </c>
      <c r="E24" s="52"/>
      <c r="G24"/>
    </row>
    <row r="27" spans="2:7" ht="39" customHeight="1">
      <c r="B27" s="4" t="s">
        <v>27</v>
      </c>
      <c r="C27" s="15" t="s">
        <v>10</v>
      </c>
      <c r="D27" s="14" t="s">
        <v>29</v>
      </c>
      <c r="E27" s="15" t="s">
        <v>11</v>
      </c>
      <c r="F27" s="13" t="s">
        <v>57</v>
      </c>
      <c r="G27"/>
    </row>
    <row r="28" spans="2:7" ht="12.75">
      <c r="B28" s="48" t="s">
        <v>28</v>
      </c>
      <c r="C28" s="51"/>
      <c r="D28" s="51"/>
      <c r="E28" s="51"/>
      <c r="F28" s="51"/>
      <c r="G28"/>
    </row>
    <row r="29" spans="2:7" ht="12.75">
      <c r="B29" s="48" t="s">
        <v>47</v>
      </c>
      <c r="C29" s="51"/>
      <c r="D29" s="51"/>
      <c r="E29" s="51"/>
      <c r="F29" s="51"/>
      <c r="G29"/>
    </row>
    <row r="30" spans="2:7" ht="12.75">
      <c r="B30" s="48" t="s">
        <v>97</v>
      </c>
      <c r="C30" s="19" t="str">
        <f>F8</f>
        <v>PENDING</v>
      </c>
      <c r="D30" s="19" t="str">
        <f>IF(C13="PENDING","PENDING",IF(OR(C13="NOT MET",C14="NOT MET",C15="NOT MET",C16="NOT MET",C17="NOT MET",C20="NOT MET",C21="NOT MET",C22="NOT MET",C23="NOT MET",C24="NOT MET"),"NOT MET","MET"))</f>
        <v>PENDING</v>
      </c>
      <c r="E30" s="19" t="str">
        <f>IF(D13="PENDING","PENDING",IF(OR(D13="NOT MET",D14="NOT MET",D15="NOT MET",D16="NOT MET",D17="NOT MET",D20="NOT MET",D21="NOT MET",D22="NOT MET",D23="NOT MET",D24="NOT MET"),"NOT MET","MET"))</f>
        <v>PENDING</v>
      </c>
      <c r="F30" s="19" t="str">
        <f>E13</f>
        <v>PENDING</v>
      </c>
      <c r="G30"/>
    </row>
    <row r="37" spans="2:8" ht="12.75">
      <c r="B37" s="3" t="s">
        <v>18</v>
      </c>
      <c r="C37" s="115" t="s">
        <v>19</v>
      </c>
      <c r="D37" s="115"/>
      <c r="E37" s="115"/>
      <c r="F37" s="115"/>
      <c r="G37" s="115"/>
      <c r="H37" s="115"/>
    </row>
    <row r="38" spans="2:8" ht="12.75">
      <c r="B38" s="19" t="s">
        <v>79</v>
      </c>
      <c r="C38" s="111" t="s">
        <v>21</v>
      </c>
      <c r="D38" s="111"/>
      <c r="E38" s="111"/>
      <c r="F38" s="111"/>
      <c r="G38" s="111"/>
      <c r="H38" s="111"/>
    </row>
    <row r="39" spans="2:8" ht="12.75">
      <c r="B39" s="19" t="s">
        <v>80</v>
      </c>
      <c r="C39" s="111" t="s">
        <v>22</v>
      </c>
      <c r="D39" s="111"/>
      <c r="E39" s="111"/>
      <c r="F39" s="111"/>
      <c r="G39" s="111"/>
      <c r="H39" s="111"/>
    </row>
    <row r="40" spans="2:8" ht="12.75">
      <c r="B40" s="19" t="s">
        <v>81</v>
      </c>
      <c r="C40" s="111" t="s">
        <v>23</v>
      </c>
      <c r="D40" s="111"/>
      <c r="E40" s="111"/>
      <c r="F40" s="111"/>
      <c r="G40" s="111"/>
      <c r="H40" s="111"/>
    </row>
    <row r="41" spans="2:8" ht="12.75">
      <c r="B41" s="21" t="s">
        <v>13</v>
      </c>
      <c r="C41" s="111" t="s">
        <v>24</v>
      </c>
      <c r="D41" s="111"/>
      <c r="E41" s="111"/>
      <c r="F41" s="111"/>
      <c r="G41" s="111"/>
      <c r="H41" s="111"/>
    </row>
    <row r="42" spans="2:8" ht="12.75">
      <c r="B42" s="22" t="s">
        <v>82</v>
      </c>
      <c r="C42" s="111" t="s">
        <v>26</v>
      </c>
      <c r="D42" s="111"/>
      <c r="E42" s="111"/>
      <c r="F42" s="111"/>
      <c r="G42" s="111"/>
      <c r="H42" s="111"/>
    </row>
    <row r="43" spans="2:8" ht="12.75">
      <c r="B43" s="23" t="s">
        <v>20</v>
      </c>
      <c r="C43" s="111" t="s">
        <v>25</v>
      </c>
      <c r="D43" s="111"/>
      <c r="E43" s="111"/>
      <c r="F43" s="111"/>
      <c r="G43" s="111"/>
      <c r="H43" s="111"/>
    </row>
    <row r="44" spans="3:6" ht="12.75">
      <c r="C44" s="16"/>
      <c r="D44" s="16"/>
      <c r="E44" s="16"/>
      <c r="F44" s="16"/>
    </row>
    <row r="45" spans="1:8" ht="42.75" customHeight="1">
      <c r="A45" s="104">
        <v>1</v>
      </c>
      <c r="B45" s="116" t="s">
        <v>111</v>
      </c>
      <c r="C45" s="116"/>
      <c r="D45" s="116"/>
      <c r="E45" s="116"/>
      <c r="F45" s="116"/>
      <c r="G45" s="116"/>
      <c r="H45" s="116"/>
    </row>
  </sheetData>
  <sheetProtection sheet="1"/>
  <mergeCells count="16">
    <mergeCell ref="B45:H45"/>
    <mergeCell ref="B1:B3"/>
    <mergeCell ref="A4:E4"/>
    <mergeCell ref="B6:F6"/>
    <mergeCell ref="B7:F7"/>
    <mergeCell ref="B8:C8"/>
    <mergeCell ref="B9:C9"/>
    <mergeCell ref="C40:H40"/>
    <mergeCell ref="C41:H41"/>
    <mergeCell ref="C42:H42"/>
    <mergeCell ref="C43:H43"/>
    <mergeCell ref="B11:F11"/>
    <mergeCell ref="D8:E8"/>
    <mergeCell ref="C37:H37"/>
    <mergeCell ref="C38:H38"/>
    <mergeCell ref="C39:H39"/>
  </mergeCells>
  <conditionalFormatting sqref="F8 C30:F30 B39 C13:E24">
    <cfRule type="cellIs" priority="6" dxfId="1" operator="equal" stopIfTrue="1">
      <formula>"NOT MET"</formula>
    </cfRule>
  </conditionalFormatting>
  <conditionalFormatting sqref="F8 C30:F30 B40 C13:E24">
    <cfRule type="cellIs" priority="2" dxfId="4" operator="equal" stopIfTrue="1">
      <formula>"PENDING"</formula>
    </cfRule>
  </conditionalFormatting>
  <conditionalFormatting sqref="F8 C30:F30 B38 C13:E24">
    <cfRule type="cellIs" priority="5" dxfId="0" operator="equal" stopIfTrue="1">
      <formula>"MET"</formula>
    </cfRule>
  </conditionalFormatting>
  <conditionalFormatting sqref="C30:F30 B41 C13:E24">
    <cfRule type="cellIs" priority="1" dxfId="2" operator="equal" stopIfTrue="1">
      <formula>"NA"</formula>
    </cfRule>
  </conditionalFormatting>
  <printOptions/>
  <pageMargins left="0.7" right="0.7" top="0.75" bottom="0.75" header="0.3" footer="0.3"/>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sheetPr>
    <pageSetUpPr fitToPage="1"/>
  </sheetPr>
  <dimension ref="A2:H51"/>
  <sheetViews>
    <sheetView zoomScalePageLayoutView="0" workbookViewId="0" topLeftCell="A1">
      <selection activeCell="A1" sqref="A1"/>
    </sheetView>
  </sheetViews>
  <sheetFormatPr defaultColWidth="9.140625" defaultRowHeight="12.75"/>
  <cols>
    <col min="1" max="1" width="9.28125" style="5" customWidth="1"/>
    <col min="2" max="2" width="26.8515625" style="5" customWidth="1"/>
    <col min="3" max="3" width="12.7109375" style="5" customWidth="1"/>
    <col min="4" max="4" width="0.9921875" style="5" customWidth="1"/>
    <col min="5" max="8" width="12.57421875" style="5" customWidth="1"/>
    <col min="9" max="16384" width="9.140625" style="5" customWidth="1"/>
  </cols>
  <sheetData>
    <row r="2" spans="2:8" ht="15.75">
      <c r="B2" s="123" t="s">
        <v>96</v>
      </c>
      <c r="C2" s="123"/>
      <c r="D2" s="123"/>
      <c r="E2" s="123"/>
      <c r="F2" s="123"/>
      <c r="G2" s="123"/>
      <c r="H2" s="123"/>
    </row>
    <row r="3" spans="2:8" ht="18" customHeight="1">
      <c r="B3" s="124" t="s">
        <v>85</v>
      </c>
      <c r="C3" s="124"/>
      <c r="D3" s="124"/>
      <c r="E3" s="124"/>
      <c r="F3" s="124"/>
      <c r="G3" s="124"/>
      <c r="H3" s="124"/>
    </row>
    <row r="4" spans="1:8" s="24" customFormat="1" ht="15.75">
      <c r="A4" s="27" t="s">
        <v>62</v>
      </c>
      <c r="B4" s="126" t="str">
        <f>'Summary-Overall'!B8</f>
        <v>Sample District</v>
      </c>
      <c r="C4" s="126"/>
      <c r="F4" s="28"/>
      <c r="G4" s="28"/>
      <c r="H4" s="29"/>
    </row>
    <row r="5" spans="1:8" s="24" customFormat="1" ht="15">
      <c r="A5" s="27" t="s">
        <v>54</v>
      </c>
      <c r="B5" s="126" t="str">
        <f>'Summary-Overall'!B9</f>
        <v>Sample School</v>
      </c>
      <c r="C5" s="126"/>
      <c r="F5" s="30"/>
      <c r="G5" s="30"/>
      <c r="H5" s="30"/>
    </row>
    <row r="7" spans="1:8" ht="38.25">
      <c r="A7" s="121" t="s">
        <v>32</v>
      </c>
      <c r="B7" s="122"/>
      <c r="C7" s="8" t="s">
        <v>12</v>
      </c>
      <c r="D7" s="9"/>
      <c r="E7" s="8" t="s">
        <v>14</v>
      </c>
      <c r="F7" s="2" t="s">
        <v>15</v>
      </c>
      <c r="G7" s="2" t="s">
        <v>16</v>
      </c>
      <c r="H7" s="18" t="s">
        <v>57</v>
      </c>
    </row>
    <row r="8" spans="2:8" ht="12.75">
      <c r="B8" s="6" t="s">
        <v>0</v>
      </c>
      <c r="C8" s="19" t="str">
        <f>IF(OR(E8="PENDING",F8="PENDING",H8="PENDING"),"PENDING",IF(OR(E8="NOT MET",AND(F8="NOT MET",OR(G8="NOT MET",H8="NOT MET"))),"NOT MET","MET"))</f>
        <v>PENDING</v>
      </c>
      <c r="D8" s="20"/>
      <c r="E8" s="19" t="str">
        <f>'Reading Details Elem'!B8</f>
        <v>PENDING</v>
      </c>
      <c r="F8" s="19" t="str">
        <f>'Reading Details Elem'!B24</f>
        <v>PENDING</v>
      </c>
      <c r="G8" s="19" t="str">
        <f>'Reading Details Elem'!B39</f>
        <v>NA</v>
      </c>
      <c r="H8" s="19" t="str">
        <f aca="true" t="shared" si="0" ref="H8:H19">C37</f>
        <v>PENDING</v>
      </c>
    </row>
    <row r="9" spans="2:8" ht="12.75">
      <c r="B9" s="6" t="s">
        <v>2</v>
      </c>
      <c r="C9" s="19" t="str">
        <f aca="true" t="shared" si="1" ref="C9:C19">IF(E9="NA","NA",IF(OR(E9="NOT MET",AND(F9="NOT MET",OR(G9="NOT MET",H9="NOT MET"))),"NOT MET","MET"))</f>
        <v>NA</v>
      </c>
      <c r="D9" s="20"/>
      <c r="E9" s="19" t="str">
        <f>'Reading Details Elem'!B9</f>
        <v>NA</v>
      </c>
      <c r="F9" s="19" t="str">
        <f>'Reading Details Elem'!B25</f>
        <v>NA</v>
      </c>
      <c r="G9" s="19" t="str">
        <f>'Reading Details Elem'!B40</f>
        <v>NA</v>
      </c>
      <c r="H9" s="19" t="str">
        <f t="shared" si="0"/>
        <v>NA</v>
      </c>
    </row>
    <row r="10" spans="2:8" ht="12.75">
      <c r="B10" s="6" t="s">
        <v>3</v>
      </c>
      <c r="C10" s="19" t="str">
        <f t="shared" si="1"/>
        <v>NA</v>
      </c>
      <c r="D10" s="20"/>
      <c r="E10" s="19" t="str">
        <f>'Reading Details Elem'!B10</f>
        <v>NA</v>
      </c>
      <c r="F10" s="19" t="str">
        <f>'Reading Details Elem'!B26</f>
        <v>NA</v>
      </c>
      <c r="G10" s="19" t="str">
        <f>'Reading Details Elem'!B41</f>
        <v>NA</v>
      </c>
      <c r="H10" s="19" t="str">
        <f t="shared" si="0"/>
        <v>NA</v>
      </c>
    </row>
    <row r="11" spans="2:8" ht="12.75">
      <c r="B11" s="6" t="s">
        <v>1</v>
      </c>
      <c r="C11" s="19" t="str">
        <f t="shared" si="1"/>
        <v>NA</v>
      </c>
      <c r="D11" s="20"/>
      <c r="E11" s="19" t="str">
        <f>'Reading Details Elem'!B11</f>
        <v>NA</v>
      </c>
      <c r="F11" s="19" t="str">
        <f>'Reading Details Elem'!B27</f>
        <v>NA</v>
      </c>
      <c r="G11" s="19" t="str">
        <f>'Reading Details Elem'!B42</f>
        <v>NA</v>
      </c>
      <c r="H11" s="19" t="str">
        <f t="shared" si="0"/>
        <v>NA</v>
      </c>
    </row>
    <row r="12" spans="2:8" ht="12.75">
      <c r="B12" s="6" t="s">
        <v>4</v>
      </c>
      <c r="C12" s="19" t="str">
        <f t="shared" si="1"/>
        <v>NA</v>
      </c>
      <c r="D12" s="20"/>
      <c r="E12" s="19" t="str">
        <f>'Reading Details Elem'!B12</f>
        <v>NA</v>
      </c>
      <c r="F12" s="19" t="str">
        <f>'Reading Details Elem'!B28</f>
        <v>NA</v>
      </c>
      <c r="G12" s="19" t="str">
        <f>'Reading Details Elem'!B43</f>
        <v>NA</v>
      </c>
      <c r="H12" s="19" t="str">
        <f t="shared" si="0"/>
        <v>NA</v>
      </c>
    </row>
    <row r="13" spans="2:8" ht="14.25">
      <c r="B13" s="50" t="s">
        <v>107</v>
      </c>
      <c r="C13" s="19" t="str">
        <f t="shared" si="1"/>
        <v>NA</v>
      </c>
      <c r="D13" s="20"/>
      <c r="E13" s="19" t="str">
        <f>'Reading Details Elem'!B13</f>
        <v>NA</v>
      </c>
      <c r="F13" s="19" t="str">
        <f>'Reading Details Elem'!B29</f>
        <v>NA</v>
      </c>
      <c r="G13" s="19" t="str">
        <f>'Reading Details Elem'!B44</f>
        <v>NA</v>
      </c>
      <c r="H13" s="19" t="str">
        <f t="shared" si="0"/>
        <v>NA</v>
      </c>
    </row>
    <row r="14" spans="2:8" ht="14.25">
      <c r="B14" s="50" t="s">
        <v>108</v>
      </c>
      <c r="C14" s="19" t="str">
        <f t="shared" si="1"/>
        <v>NA</v>
      </c>
      <c r="D14" s="20"/>
      <c r="E14" s="19" t="str">
        <f>'Reading Details Elem'!B14</f>
        <v>NA</v>
      </c>
      <c r="F14" s="19" t="str">
        <f>'Reading Details Elem'!B30</f>
        <v>NA</v>
      </c>
      <c r="G14" s="19" t="str">
        <f>'Reading Details Elem'!B45</f>
        <v>NA</v>
      </c>
      <c r="H14" s="19" t="str">
        <f t="shared" si="0"/>
        <v>NA</v>
      </c>
    </row>
    <row r="15" spans="2:8" ht="12.75">
      <c r="B15" s="6" t="s">
        <v>5</v>
      </c>
      <c r="C15" s="19" t="str">
        <f t="shared" si="1"/>
        <v>NA</v>
      </c>
      <c r="D15" s="20"/>
      <c r="E15" s="19" t="str">
        <f>'Reading Details Elem'!B15</f>
        <v>NA</v>
      </c>
      <c r="F15" s="19" t="str">
        <f>'Reading Details Elem'!B31</f>
        <v>NA</v>
      </c>
      <c r="G15" s="19" t="str">
        <f>'Reading Details Elem'!B46</f>
        <v>NA</v>
      </c>
      <c r="H15" s="19" t="str">
        <f t="shared" si="0"/>
        <v>NA</v>
      </c>
    </row>
    <row r="16" spans="2:8" ht="12.75">
      <c r="B16" s="6" t="s">
        <v>6</v>
      </c>
      <c r="C16" s="19" t="str">
        <f t="shared" si="1"/>
        <v>NA</v>
      </c>
      <c r="D16" s="20"/>
      <c r="E16" s="19" t="str">
        <f>'Reading Details Elem'!B16</f>
        <v>NA</v>
      </c>
      <c r="F16" s="19" t="str">
        <f>'Reading Details Elem'!B32</f>
        <v>NA</v>
      </c>
      <c r="G16" s="19" t="str">
        <f>'Reading Details Elem'!B47</f>
        <v>NA</v>
      </c>
      <c r="H16" s="19" t="str">
        <f t="shared" si="0"/>
        <v>NA</v>
      </c>
    </row>
    <row r="17" spans="2:8" ht="12.75">
      <c r="B17" s="6" t="s">
        <v>7</v>
      </c>
      <c r="C17" s="19" t="str">
        <f t="shared" si="1"/>
        <v>NA</v>
      </c>
      <c r="D17" s="20"/>
      <c r="E17" s="19" t="str">
        <f>'Reading Details Elem'!B17</f>
        <v>NA</v>
      </c>
      <c r="F17" s="19" t="str">
        <f>'Reading Details Elem'!B33</f>
        <v>NA</v>
      </c>
      <c r="G17" s="19" t="str">
        <f>'Reading Details Elem'!B48</f>
        <v>NA</v>
      </c>
      <c r="H17" s="19" t="str">
        <f t="shared" si="0"/>
        <v>NA</v>
      </c>
    </row>
    <row r="18" spans="2:8" ht="12.75">
      <c r="B18" s="6" t="s">
        <v>8</v>
      </c>
      <c r="C18" s="19" t="str">
        <f t="shared" si="1"/>
        <v>NA</v>
      </c>
      <c r="D18" s="20"/>
      <c r="E18" s="19" t="str">
        <f>'Reading Details Elem'!B18</f>
        <v>NA</v>
      </c>
      <c r="F18" s="19" t="str">
        <f>'Reading Details Elem'!B34</f>
        <v>NA</v>
      </c>
      <c r="G18" s="19" t="str">
        <f>'Reading Details Elem'!B49</f>
        <v>NA</v>
      </c>
      <c r="H18" s="19" t="str">
        <f t="shared" si="0"/>
        <v>NA</v>
      </c>
    </row>
    <row r="19" spans="2:8" ht="12.75">
      <c r="B19" s="6" t="s">
        <v>9</v>
      </c>
      <c r="C19" s="19" t="str">
        <f t="shared" si="1"/>
        <v>NA</v>
      </c>
      <c r="D19" s="20"/>
      <c r="E19" s="19" t="str">
        <f>'Reading Details Elem'!B19</f>
        <v>NA</v>
      </c>
      <c r="F19" s="19" t="str">
        <f>'Reading Details Elem'!B35</f>
        <v>NA</v>
      </c>
      <c r="G19" s="19" t="str">
        <f>'Reading Details Elem'!B50</f>
        <v>NA</v>
      </c>
      <c r="H19" s="19" t="str">
        <f t="shared" si="0"/>
        <v>NA</v>
      </c>
    </row>
    <row r="20" spans="1:7" ht="25.5" customHeight="1">
      <c r="A20" s="7"/>
      <c r="B20" s="10"/>
      <c r="C20" s="10"/>
      <c r="D20" s="10"/>
      <c r="E20" s="10"/>
      <c r="F20" s="10"/>
      <c r="G20" s="10"/>
    </row>
    <row r="22" spans="1:8" ht="38.25" customHeight="1">
      <c r="A22" s="121" t="s">
        <v>33</v>
      </c>
      <c r="B22" s="122"/>
      <c r="C22" s="8" t="s">
        <v>17</v>
      </c>
      <c r="D22" s="9"/>
      <c r="E22" s="8" t="s">
        <v>14</v>
      </c>
      <c r="F22" s="2" t="s">
        <v>15</v>
      </c>
      <c r="G22" s="2" t="s">
        <v>16</v>
      </c>
      <c r="H22" s="18" t="s">
        <v>57</v>
      </c>
    </row>
    <row r="23" spans="2:8" ht="12.75">
      <c r="B23" s="6" t="s">
        <v>0</v>
      </c>
      <c r="C23" s="19" t="str">
        <f>IF(OR(E23="PENDING",F23="PENDING",H23="PENDING"),"PENDING",IF(OR(E23="NOT MET",AND(F23="NOT MET",OR(G23="NOT MET",H23="NOT MET"))),"NOT MET","MET"))</f>
        <v>PENDING</v>
      </c>
      <c r="D23" s="20"/>
      <c r="E23" s="19" t="str">
        <f>'Math Details Elem'!B8</f>
        <v>PENDING</v>
      </c>
      <c r="F23" s="19" t="str">
        <f>'Math Details Elem'!B24</f>
        <v>PENDING</v>
      </c>
      <c r="G23" s="19" t="str">
        <f>'Math Details Elem'!B39</f>
        <v>NA</v>
      </c>
      <c r="H23" s="19" t="str">
        <f aca="true" t="shared" si="2" ref="H23:H34">C37</f>
        <v>PENDING</v>
      </c>
    </row>
    <row r="24" spans="2:8" ht="12.75">
      <c r="B24" s="6" t="s">
        <v>2</v>
      </c>
      <c r="C24" s="19" t="str">
        <f aca="true" t="shared" si="3" ref="C24:C34">IF(E24="NA","NA",IF(OR(E24="NOT MET",AND(F24="NOT MET",OR(G24="NOT MET",H24="NOT MET"))),"NOT MET","MET"))</f>
        <v>NA</v>
      </c>
      <c r="D24" s="20"/>
      <c r="E24" s="19" t="str">
        <f>'Math Details Elem'!B9</f>
        <v>NA</v>
      </c>
      <c r="F24" s="19" t="str">
        <f>'Math Details Elem'!B25</f>
        <v>NA</v>
      </c>
      <c r="G24" s="19" t="str">
        <f>'Math Details Elem'!B40</f>
        <v>NA</v>
      </c>
      <c r="H24" s="19" t="str">
        <f t="shared" si="2"/>
        <v>NA</v>
      </c>
    </row>
    <row r="25" spans="2:8" ht="12.75">
      <c r="B25" s="6" t="s">
        <v>3</v>
      </c>
      <c r="C25" s="19" t="str">
        <f t="shared" si="3"/>
        <v>NA</v>
      </c>
      <c r="D25" s="20"/>
      <c r="E25" s="19" t="str">
        <f>'Math Details Elem'!B10</f>
        <v>NA</v>
      </c>
      <c r="F25" s="19" t="str">
        <f>'Math Details Elem'!B26</f>
        <v>NA</v>
      </c>
      <c r="G25" s="19" t="str">
        <f>'Math Details Elem'!B41</f>
        <v>NA</v>
      </c>
      <c r="H25" s="19" t="str">
        <f t="shared" si="2"/>
        <v>NA</v>
      </c>
    </row>
    <row r="26" spans="2:8" ht="12.75">
      <c r="B26" s="6" t="s">
        <v>1</v>
      </c>
      <c r="C26" s="19" t="str">
        <f t="shared" si="3"/>
        <v>NA</v>
      </c>
      <c r="D26" s="20"/>
      <c r="E26" s="19" t="str">
        <f>'Math Details Elem'!B11</f>
        <v>NA</v>
      </c>
      <c r="F26" s="19" t="str">
        <f>'Math Details Elem'!B27</f>
        <v>NA</v>
      </c>
      <c r="G26" s="19" t="str">
        <f>'Math Details Elem'!B42</f>
        <v>NA</v>
      </c>
      <c r="H26" s="19" t="str">
        <f t="shared" si="2"/>
        <v>NA</v>
      </c>
    </row>
    <row r="27" spans="2:8" ht="12.75">
      <c r="B27" s="6" t="s">
        <v>4</v>
      </c>
      <c r="C27" s="19" t="str">
        <f t="shared" si="3"/>
        <v>NA</v>
      </c>
      <c r="D27" s="20"/>
      <c r="E27" s="19" t="str">
        <f>'Math Details Elem'!B12</f>
        <v>NA</v>
      </c>
      <c r="F27" s="19" t="str">
        <f>'Math Details Elem'!B28</f>
        <v>NA</v>
      </c>
      <c r="G27" s="19" t="str">
        <f>'Math Details Elem'!B43</f>
        <v>NA</v>
      </c>
      <c r="H27" s="19" t="str">
        <f t="shared" si="2"/>
        <v>NA</v>
      </c>
    </row>
    <row r="28" spans="2:8" ht="14.25">
      <c r="B28" s="50" t="s">
        <v>107</v>
      </c>
      <c r="C28" s="19" t="str">
        <f t="shared" si="3"/>
        <v>NA</v>
      </c>
      <c r="D28" s="20"/>
      <c r="E28" s="19" t="str">
        <f>'Math Details Elem'!B13</f>
        <v>NA</v>
      </c>
      <c r="F28" s="19" t="str">
        <f>'Math Details Elem'!B29</f>
        <v>NA</v>
      </c>
      <c r="G28" s="19" t="str">
        <f>'Math Details Elem'!B44</f>
        <v>NA</v>
      </c>
      <c r="H28" s="19" t="str">
        <f t="shared" si="2"/>
        <v>NA</v>
      </c>
    </row>
    <row r="29" spans="2:8" ht="14.25">
      <c r="B29" s="50" t="s">
        <v>108</v>
      </c>
      <c r="C29" s="19" t="str">
        <f t="shared" si="3"/>
        <v>NA</v>
      </c>
      <c r="D29" s="20"/>
      <c r="E29" s="19" t="str">
        <f>'Math Details Elem'!B14</f>
        <v>NA</v>
      </c>
      <c r="F29" s="19" t="str">
        <f>'Math Details Elem'!B30</f>
        <v>NA</v>
      </c>
      <c r="G29" s="19" t="str">
        <f>'Math Details Elem'!B45</f>
        <v>NA</v>
      </c>
      <c r="H29" s="19" t="str">
        <f t="shared" si="2"/>
        <v>NA</v>
      </c>
    </row>
    <row r="30" spans="2:8" ht="12.75">
      <c r="B30" s="6" t="s">
        <v>5</v>
      </c>
      <c r="C30" s="19" t="str">
        <f t="shared" si="3"/>
        <v>NA</v>
      </c>
      <c r="D30" s="20"/>
      <c r="E30" s="19" t="str">
        <f>'Math Details Elem'!B15</f>
        <v>NA</v>
      </c>
      <c r="F30" s="19" t="str">
        <f>'Math Details Elem'!B31</f>
        <v>NA</v>
      </c>
      <c r="G30" s="19" t="str">
        <f>'Math Details Elem'!B46</f>
        <v>NA</v>
      </c>
      <c r="H30" s="19" t="str">
        <f t="shared" si="2"/>
        <v>NA</v>
      </c>
    </row>
    <row r="31" spans="2:8" ht="12.75">
      <c r="B31" s="6" t="s">
        <v>6</v>
      </c>
      <c r="C31" s="19" t="str">
        <f t="shared" si="3"/>
        <v>NA</v>
      </c>
      <c r="D31" s="20"/>
      <c r="E31" s="19" t="str">
        <f>'Math Details Elem'!B16</f>
        <v>NA</v>
      </c>
      <c r="F31" s="19" t="str">
        <f>'Math Details Elem'!B32</f>
        <v>NA</v>
      </c>
      <c r="G31" s="19" t="str">
        <f>'Math Details Elem'!B47</f>
        <v>NA</v>
      </c>
      <c r="H31" s="19" t="str">
        <f t="shared" si="2"/>
        <v>NA</v>
      </c>
    </row>
    <row r="32" spans="2:8" ht="12.75">
      <c r="B32" s="6" t="s">
        <v>7</v>
      </c>
      <c r="C32" s="19" t="str">
        <f t="shared" si="3"/>
        <v>NA</v>
      </c>
      <c r="D32" s="20"/>
      <c r="E32" s="19" t="str">
        <f>'Math Details Elem'!B17</f>
        <v>NA</v>
      </c>
      <c r="F32" s="19" t="str">
        <f>'Math Details Elem'!B33</f>
        <v>NA</v>
      </c>
      <c r="G32" s="19" t="str">
        <f>'Math Details Elem'!B48</f>
        <v>NA</v>
      </c>
      <c r="H32" s="19" t="str">
        <f t="shared" si="2"/>
        <v>NA</v>
      </c>
    </row>
    <row r="33" spans="2:8" ht="12.75">
      <c r="B33" s="6" t="s">
        <v>8</v>
      </c>
      <c r="C33" s="19" t="str">
        <f t="shared" si="3"/>
        <v>NA</v>
      </c>
      <c r="D33" s="20"/>
      <c r="E33" s="19" t="str">
        <f>'Math Details Elem'!B18</f>
        <v>NA</v>
      </c>
      <c r="F33" s="19" t="str">
        <f>'Math Details Elem'!B34</f>
        <v>NA</v>
      </c>
      <c r="G33" s="19" t="str">
        <f>'Math Details Elem'!B49</f>
        <v>NA</v>
      </c>
      <c r="H33" s="19" t="str">
        <f t="shared" si="2"/>
        <v>NA</v>
      </c>
    </row>
    <row r="34" spans="2:8" ht="12.75">
      <c r="B34" s="6" t="s">
        <v>9</v>
      </c>
      <c r="C34" s="19" t="str">
        <f t="shared" si="3"/>
        <v>NA</v>
      </c>
      <c r="D34" s="20"/>
      <c r="E34" s="19" t="str">
        <f>'Math Details Elem'!B19</f>
        <v>NA</v>
      </c>
      <c r="F34" s="19" t="str">
        <f>'Math Details Elem'!B35</f>
        <v>NA</v>
      </c>
      <c r="G34" s="19" t="str">
        <f>'Math Details Elem'!B50</f>
        <v>NA</v>
      </c>
      <c r="H34" s="19" t="str">
        <f t="shared" si="2"/>
        <v>NA</v>
      </c>
    </row>
    <row r="35" spans="2:8" ht="30.75" customHeight="1">
      <c r="B35" s="125" t="s">
        <v>87</v>
      </c>
      <c r="C35" s="125"/>
      <c r="D35" s="125"/>
      <c r="E35" s="125"/>
      <c r="F35" s="125"/>
      <c r="G35" s="125"/>
      <c r="H35" s="125"/>
    </row>
    <row r="36" spans="1:7" ht="30.75" customHeight="1">
      <c r="A36" s="121" t="s">
        <v>57</v>
      </c>
      <c r="B36" s="122"/>
      <c r="C36" s="18" t="s">
        <v>57</v>
      </c>
      <c r="D36" s="9"/>
      <c r="E36" s="9"/>
      <c r="F36" s="9"/>
      <c r="G36" s="9"/>
    </row>
    <row r="37" spans="2:7" ht="12.75">
      <c r="B37" s="6" t="s">
        <v>0</v>
      </c>
      <c r="C37" s="19" t="str">
        <f>Attendance!B8</f>
        <v>PENDING</v>
      </c>
      <c r="D37" s="20"/>
      <c r="E37" s="20"/>
      <c r="F37" s="20"/>
      <c r="G37" s="20"/>
    </row>
    <row r="38" spans="2:7" ht="12.75">
      <c r="B38" s="6" t="s">
        <v>2</v>
      </c>
      <c r="C38" s="19" t="str">
        <f>Attendance!B9</f>
        <v>NA</v>
      </c>
      <c r="D38" s="20"/>
      <c r="E38" s="20"/>
      <c r="F38" s="20"/>
      <c r="G38" s="20"/>
    </row>
    <row r="39" spans="2:7" ht="12.75">
      <c r="B39" s="6" t="s">
        <v>3</v>
      </c>
      <c r="C39" s="19" t="str">
        <f>Attendance!B10</f>
        <v>NA</v>
      </c>
      <c r="D39" s="20"/>
      <c r="E39" s="20"/>
      <c r="F39" s="20"/>
      <c r="G39" s="20"/>
    </row>
    <row r="40" spans="2:7" ht="12.75">
      <c r="B40" s="6" t="s">
        <v>1</v>
      </c>
      <c r="C40" s="19" t="str">
        <f>Attendance!B11</f>
        <v>NA</v>
      </c>
      <c r="D40" s="20"/>
      <c r="E40" s="20"/>
      <c r="F40" s="20"/>
      <c r="G40" s="20"/>
    </row>
    <row r="41" spans="2:7" ht="12.75">
      <c r="B41" s="6" t="s">
        <v>4</v>
      </c>
      <c r="C41" s="19" t="str">
        <f>Attendance!B12</f>
        <v>NA</v>
      </c>
      <c r="D41" s="20"/>
      <c r="E41" s="20"/>
      <c r="F41" s="20"/>
      <c r="G41" s="20"/>
    </row>
    <row r="42" spans="2:7" ht="14.25">
      <c r="B42" s="50" t="s">
        <v>107</v>
      </c>
      <c r="C42" s="19" t="str">
        <f>Attendance!B13</f>
        <v>NA</v>
      </c>
      <c r="D42" s="20"/>
      <c r="E42" s="20"/>
      <c r="F42" s="20"/>
      <c r="G42" s="20"/>
    </row>
    <row r="43" spans="2:7" ht="14.25">
      <c r="B43" s="50" t="s">
        <v>108</v>
      </c>
      <c r="C43" s="19" t="str">
        <f>Attendance!B14</f>
        <v>NA</v>
      </c>
      <c r="D43" s="20"/>
      <c r="E43" s="20"/>
      <c r="F43" s="20"/>
      <c r="G43" s="20"/>
    </row>
    <row r="44" spans="2:7" ht="12.75">
      <c r="B44" s="6" t="s">
        <v>5</v>
      </c>
      <c r="C44" s="19" t="str">
        <f>Attendance!B15</f>
        <v>NA</v>
      </c>
      <c r="D44" s="20"/>
      <c r="E44" s="20"/>
      <c r="F44" s="20"/>
      <c r="G44" s="20"/>
    </row>
    <row r="45" spans="2:7" ht="12.75">
      <c r="B45" s="6" t="s">
        <v>6</v>
      </c>
      <c r="C45" s="19" t="str">
        <f>Attendance!B16</f>
        <v>NA</v>
      </c>
      <c r="D45" s="20"/>
      <c r="E45" s="20"/>
      <c r="F45" s="20"/>
      <c r="G45" s="20"/>
    </row>
    <row r="46" spans="2:7" ht="12.75">
      <c r="B46" s="6" t="s">
        <v>7</v>
      </c>
      <c r="C46" s="19" t="str">
        <f>Attendance!B17</f>
        <v>NA</v>
      </c>
      <c r="D46" s="20"/>
      <c r="E46" s="20"/>
      <c r="F46" s="20"/>
      <c r="G46" s="20"/>
    </row>
    <row r="47" spans="2:7" ht="12.75">
      <c r="B47" s="6" t="s">
        <v>8</v>
      </c>
      <c r="C47" s="19" t="str">
        <f>Attendance!B18</f>
        <v>NA</v>
      </c>
      <c r="D47" s="20"/>
      <c r="E47" s="20"/>
      <c r="F47" s="20"/>
      <c r="G47" s="20"/>
    </row>
    <row r="48" spans="2:7" ht="12.75">
      <c r="B48" s="6" t="s">
        <v>9</v>
      </c>
      <c r="C48" s="19" t="str">
        <f>Attendance!B19</f>
        <v>NA</v>
      </c>
      <c r="D48" s="20"/>
      <c r="E48" s="20"/>
      <c r="F48" s="20"/>
      <c r="G48" s="20"/>
    </row>
    <row r="49" ht="12.75">
      <c r="B49" s="49"/>
    </row>
    <row r="51" spans="1:8" ht="42.75" customHeight="1">
      <c r="A51" s="104">
        <v>1</v>
      </c>
      <c r="B51" s="116" t="s">
        <v>111</v>
      </c>
      <c r="C51" s="116"/>
      <c r="D51" s="116"/>
      <c r="E51" s="116"/>
      <c r="F51" s="116"/>
      <c r="G51" s="116"/>
      <c r="H51" s="116"/>
    </row>
  </sheetData>
  <sheetProtection sheet="1"/>
  <mergeCells count="9">
    <mergeCell ref="B51:H51"/>
    <mergeCell ref="A7:B7"/>
    <mergeCell ref="A22:B22"/>
    <mergeCell ref="A36:B36"/>
    <mergeCell ref="B2:H2"/>
    <mergeCell ref="B3:H3"/>
    <mergeCell ref="B35:H35"/>
    <mergeCell ref="B4:C4"/>
    <mergeCell ref="B5:C5"/>
  </mergeCells>
  <conditionalFormatting sqref="C8:H19 C37:C48 C23:H34">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18" dxfId="4" operator="equal" stopIfTrue="1">
      <formula>"PENDING"</formula>
    </cfRule>
  </conditionalFormatting>
  <printOptions/>
  <pageMargins left="0.48" right="0.47" top="0.75" bottom="0.75" header="0.3" footer="0.3"/>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0" customWidth="1"/>
    <col min="2" max="2" width="12.7109375" style="62" customWidth="1"/>
    <col min="3" max="3" width="0.85546875" style="79" customWidth="1"/>
    <col min="4" max="7" width="10.7109375" style="62" customWidth="1"/>
    <col min="8" max="9" width="10.7109375" style="60" customWidth="1"/>
    <col min="10" max="10" width="8.7109375" style="60" customWidth="1"/>
    <col min="11" max="11" width="9.421875" style="60" customWidth="1"/>
    <col min="12" max="16384" width="9.140625" style="60" customWidth="1"/>
  </cols>
  <sheetData>
    <row r="1" spans="1:11" ht="15.75" customHeight="1">
      <c r="A1" s="71"/>
      <c r="B1" s="138" t="s">
        <v>98</v>
      </c>
      <c r="C1" s="138"/>
      <c r="D1" s="138"/>
      <c r="E1" s="138"/>
      <c r="F1" s="138"/>
      <c r="G1" s="138"/>
      <c r="H1" s="138"/>
      <c r="I1" s="138"/>
      <c r="J1" s="71"/>
      <c r="K1" s="71"/>
    </row>
    <row r="2" spans="1:11" ht="18" customHeight="1">
      <c r="A2" s="72"/>
      <c r="B2" s="139" t="s">
        <v>35</v>
      </c>
      <c r="C2" s="139"/>
      <c r="D2" s="139"/>
      <c r="E2" s="139"/>
      <c r="F2" s="139"/>
      <c r="G2" s="139"/>
      <c r="H2" s="139"/>
      <c r="I2" s="139"/>
      <c r="J2" s="72"/>
      <c r="K2" s="72"/>
    </row>
    <row r="3" spans="1:5" s="74" customFormat="1" ht="14.25">
      <c r="A3" s="74" t="s">
        <v>62</v>
      </c>
      <c r="B3" s="135" t="str">
        <f>'Summary-Overall'!B8</f>
        <v>Sample District</v>
      </c>
      <c r="C3" s="135"/>
      <c r="D3" s="135"/>
      <c r="E3" s="135"/>
    </row>
    <row r="4" spans="1:5" s="74" customFormat="1" ht="14.25">
      <c r="A4" s="74" t="s">
        <v>63</v>
      </c>
      <c r="B4" s="135" t="str">
        <f>'Summary-Overall'!B9</f>
        <v>Sample School</v>
      </c>
      <c r="C4" s="135"/>
      <c r="D4" s="135"/>
      <c r="E4" s="135"/>
    </row>
    <row r="5" spans="7:10" ht="15.75" customHeight="1">
      <c r="G5" s="140" t="s">
        <v>51</v>
      </c>
      <c r="H5" s="140"/>
      <c r="I5" s="83">
        <v>0.95</v>
      </c>
      <c r="J5" s="76"/>
    </row>
    <row r="6" spans="1:9" ht="12.75" customHeight="1">
      <c r="A6" s="144" t="s">
        <v>14</v>
      </c>
      <c r="B6" s="142" t="s">
        <v>14</v>
      </c>
      <c r="D6" s="142" t="s">
        <v>14</v>
      </c>
      <c r="E6" s="142"/>
      <c r="F6" s="142" t="s">
        <v>45</v>
      </c>
      <c r="G6" s="142"/>
      <c r="H6" s="136" t="s">
        <v>49</v>
      </c>
      <c r="I6" s="136" t="s">
        <v>50</v>
      </c>
    </row>
    <row r="7" spans="1:9" ht="12.75">
      <c r="A7" s="145"/>
      <c r="B7" s="142"/>
      <c r="D7" s="78" t="s">
        <v>46</v>
      </c>
      <c r="E7" s="78" t="s">
        <v>101</v>
      </c>
      <c r="F7" s="78" t="s">
        <v>46</v>
      </c>
      <c r="G7" s="78" t="s">
        <v>101</v>
      </c>
      <c r="H7" s="137"/>
      <c r="I7" s="137"/>
    </row>
    <row r="8" spans="1:9" ht="12.75">
      <c r="A8" s="67" t="s">
        <v>0</v>
      </c>
      <c r="B8" s="68" t="str">
        <f>IF(H8&lt;40,"PENDING",IF(I8&gt;=100*I$5,"MET",IF(E8+G8&gt;0,IF(ROUND(100*E8/(E8+G8),0)&gt;=100*I$5,"MET","NOT MET"),"NOT MET")))</f>
        <v>PENDING</v>
      </c>
      <c r="D8" s="58"/>
      <c r="E8" s="58"/>
      <c r="F8" s="57"/>
      <c r="G8" s="57"/>
      <c r="H8" s="80">
        <f>D8+E8+F8+G8</f>
        <v>0</v>
      </c>
      <c r="I8" s="81" t="str">
        <f>IF(H8=0,"--",ROUND(100*(D8+E8)/H8,0))</f>
        <v>--</v>
      </c>
    </row>
    <row r="9" spans="1:9" ht="12.75">
      <c r="A9" s="67" t="s">
        <v>2</v>
      </c>
      <c r="B9" s="68" t="str">
        <f>IF(H9&lt;40,"NA",IF(I9&gt;=100*I$5,"MET",IF(E9+G9&gt;0,IF(ROUND(100*E9/(E9+G9),0)&gt;=100*I$5,"MET","NOT MET"),"NOT MET")))</f>
        <v>NA</v>
      </c>
      <c r="D9" s="58"/>
      <c r="E9" s="58"/>
      <c r="F9" s="57"/>
      <c r="G9" s="57"/>
      <c r="H9" s="80">
        <f>D9+E9+F9+G9</f>
        <v>0</v>
      </c>
      <c r="I9" s="81" t="str">
        <f aca="true" t="shared" si="0" ref="I9:I19">IF(H9=0,"--",ROUND(100*(D9+E9)/H9,0))</f>
        <v>--</v>
      </c>
    </row>
    <row r="10" spans="1:9" ht="12.75">
      <c r="A10" s="67" t="s">
        <v>3</v>
      </c>
      <c r="B10" s="68" t="str">
        <f aca="true" t="shared" si="1" ref="B10:B19">IF(H10&lt;40,"NA",IF(I10&gt;=100*I$5,"MET",IF(E10+G10&gt;0,IF(ROUND(100*E10/(E10+G10),0)&gt;=100*I$5,"MET","NOT MET"),"NOT MET")))</f>
        <v>NA</v>
      </c>
      <c r="D10" s="58"/>
      <c r="E10" s="58"/>
      <c r="F10" s="57"/>
      <c r="G10" s="57"/>
      <c r="H10" s="80">
        <f aca="true" t="shared" si="2" ref="H10:H19">D10+E10+F10+G10</f>
        <v>0</v>
      </c>
      <c r="I10" s="81" t="str">
        <f t="shared" si="0"/>
        <v>--</v>
      </c>
    </row>
    <row r="11" spans="1:9" ht="12.75">
      <c r="A11" s="67" t="s">
        <v>1</v>
      </c>
      <c r="B11" s="68" t="str">
        <f t="shared" si="1"/>
        <v>NA</v>
      </c>
      <c r="D11" s="58"/>
      <c r="E11" s="58"/>
      <c r="F11" s="57"/>
      <c r="G11" s="57"/>
      <c r="H11" s="80">
        <f t="shared" si="2"/>
        <v>0</v>
      </c>
      <c r="I11" s="81" t="str">
        <f t="shared" si="0"/>
        <v>--</v>
      </c>
    </row>
    <row r="12" spans="1:9" ht="12.75">
      <c r="A12" s="67" t="s">
        <v>4</v>
      </c>
      <c r="B12" s="68" t="str">
        <f t="shared" si="1"/>
        <v>NA</v>
      </c>
      <c r="D12" s="58"/>
      <c r="E12" s="58"/>
      <c r="F12" s="57"/>
      <c r="G12" s="57"/>
      <c r="H12" s="80">
        <f t="shared" si="2"/>
        <v>0</v>
      </c>
      <c r="I12" s="81" t="str">
        <f t="shared" si="0"/>
        <v>--</v>
      </c>
    </row>
    <row r="13" spans="1:9" ht="14.25">
      <c r="A13" s="50" t="s">
        <v>107</v>
      </c>
      <c r="B13" s="68" t="str">
        <f t="shared" si="1"/>
        <v>NA</v>
      </c>
      <c r="D13" s="58"/>
      <c r="E13" s="58"/>
      <c r="F13" s="57"/>
      <c r="G13" s="57"/>
      <c r="H13" s="80">
        <f t="shared" si="2"/>
        <v>0</v>
      </c>
      <c r="I13" s="81" t="str">
        <f t="shared" si="0"/>
        <v>--</v>
      </c>
    </row>
    <row r="14" spans="1:9" ht="14.25">
      <c r="A14" s="50" t="s">
        <v>108</v>
      </c>
      <c r="B14" s="68" t="str">
        <f t="shared" si="1"/>
        <v>NA</v>
      </c>
      <c r="D14" s="58"/>
      <c r="E14" s="58"/>
      <c r="F14" s="57"/>
      <c r="G14" s="57"/>
      <c r="H14" s="80">
        <f t="shared" si="2"/>
        <v>0</v>
      </c>
      <c r="I14" s="81" t="str">
        <f t="shared" si="0"/>
        <v>--</v>
      </c>
    </row>
    <row r="15" spans="1:9" ht="12.75">
      <c r="A15" s="67" t="s">
        <v>5</v>
      </c>
      <c r="B15" s="68" t="str">
        <f t="shared" si="1"/>
        <v>NA</v>
      </c>
      <c r="D15" s="58"/>
      <c r="E15" s="58"/>
      <c r="F15" s="57"/>
      <c r="G15" s="57"/>
      <c r="H15" s="80">
        <f t="shared" si="2"/>
        <v>0</v>
      </c>
      <c r="I15" s="81" t="str">
        <f t="shared" si="0"/>
        <v>--</v>
      </c>
    </row>
    <row r="16" spans="1:9" ht="12.75">
      <c r="A16" s="67" t="s">
        <v>6</v>
      </c>
      <c r="B16" s="68" t="str">
        <f t="shared" si="1"/>
        <v>NA</v>
      </c>
      <c r="D16" s="58"/>
      <c r="E16" s="58"/>
      <c r="F16" s="57"/>
      <c r="G16" s="57"/>
      <c r="H16" s="80">
        <f t="shared" si="2"/>
        <v>0</v>
      </c>
      <c r="I16" s="81" t="str">
        <f t="shared" si="0"/>
        <v>--</v>
      </c>
    </row>
    <row r="17" spans="1:9" ht="12.75">
      <c r="A17" s="67" t="s">
        <v>7</v>
      </c>
      <c r="B17" s="68" t="str">
        <f t="shared" si="1"/>
        <v>NA</v>
      </c>
      <c r="D17" s="58"/>
      <c r="E17" s="58"/>
      <c r="F17" s="57"/>
      <c r="G17" s="57"/>
      <c r="H17" s="80">
        <f t="shared" si="2"/>
        <v>0</v>
      </c>
      <c r="I17" s="81" t="str">
        <f t="shared" si="0"/>
        <v>--</v>
      </c>
    </row>
    <row r="18" spans="1:9" ht="12.75">
      <c r="A18" s="67" t="s">
        <v>8</v>
      </c>
      <c r="B18" s="68" t="str">
        <f t="shared" si="1"/>
        <v>NA</v>
      </c>
      <c r="D18" s="58"/>
      <c r="E18" s="58"/>
      <c r="F18" s="57"/>
      <c r="G18" s="57"/>
      <c r="H18" s="80">
        <f t="shared" si="2"/>
        <v>0</v>
      </c>
      <c r="I18" s="81" t="str">
        <f t="shared" si="0"/>
        <v>--</v>
      </c>
    </row>
    <row r="19" spans="1:9" ht="12.75">
      <c r="A19" s="67" t="s">
        <v>9</v>
      </c>
      <c r="B19" s="68" t="str">
        <f t="shared" si="1"/>
        <v>NA</v>
      </c>
      <c r="D19" s="58"/>
      <c r="E19" s="58"/>
      <c r="F19" s="57"/>
      <c r="G19" s="57"/>
      <c r="H19" s="80">
        <f t="shared" si="2"/>
        <v>0</v>
      </c>
      <c r="I19" s="81" t="str">
        <f t="shared" si="0"/>
        <v>--</v>
      </c>
    </row>
    <row r="20" spans="1:11" ht="12.75" customHeight="1">
      <c r="A20" s="143" t="s">
        <v>44</v>
      </c>
      <c r="B20" s="143"/>
      <c r="C20" s="143"/>
      <c r="D20" s="143"/>
      <c r="E20" s="143"/>
      <c r="F20" s="143"/>
      <c r="G20" s="143"/>
      <c r="H20" s="143"/>
      <c r="I20" s="143"/>
      <c r="J20" s="143"/>
      <c r="K20" s="143"/>
    </row>
    <row r="21" spans="9:12" ht="16.5" customHeight="1">
      <c r="I21" s="103"/>
      <c r="J21" s="141" t="s">
        <v>52</v>
      </c>
      <c r="K21" s="141"/>
      <c r="L21" s="83">
        <v>0.8</v>
      </c>
    </row>
    <row r="22" spans="2:12" ht="12.75" customHeight="1">
      <c r="B22" s="127" t="s">
        <v>15</v>
      </c>
      <c r="C22" s="95"/>
      <c r="D22" s="129" t="s">
        <v>47</v>
      </c>
      <c r="E22" s="130"/>
      <c r="F22" s="129" t="s">
        <v>97</v>
      </c>
      <c r="G22" s="133"/>
      <c r="H22" s="134"/>
      <c r="I22" s="136" t="s">
        <v>42</v>
      </c>
      <c r="J22" s="127" t="s">
        <v>38</v>
      </c>
      <c r="K22" s="127" t="s">
        <v>39</v>
      </c>
      <c r="L22" s="127" t="s">
        <v>40</v>
      </c>
    </row>
    <row r="23" spans="1:12" ht="37.5" customHeight="1">
      <c r="A23" s="96" t="s">
        <v>15</v>
      </c>
      <c r="B23" s="128"/>
      <c r="C23" s="95"/>
      <c r="D23" s="97" t="s">
        <v>36</v>
      </c>
      <c r="E23" s="97" t="s">
        <v>48</v>
      </c>
      <c r="F23" s="97" t="s">
        <v>37</v>
      </c>
      <c r="G23" s="98" t="s">
        <v>102</v>
      </c>
      <c r="H23" s="99" t="s">
        <v>103</v>
      </c>
      <c r="I23" s="137"/>
      <c r="J23" s="128"/>
      <c r="K23" s="128"/>
      <c r="L23" s="128"/>
    </row>
    <row r="24" spans="1:12" ht="12.75">
      <c r="A24" s="93" t="s">
        <v>0</v>
      </c>
      <c r="B24" s="68" t="str">
        <f>IF(D24+F24&lt;42,"PENDING",IF(L24&gt;=100*L$21,"MET","NOT MET"))</f>
        <v>PENDING</v>
      </c>
      <c r="D24" s="58"/>
      <c r="E24" s="58"/>
      <c r="F24" s="58"/>
      <c r="G24" s="59"/>
      <c r="H24" s="58"/>
      <c r="I24" s="88" t="str">
        <f aca="true" t="shared" si="3" ref="I24:I35">IF(D24+F24&gt;=42,IF(F24&gt;=21,IF(AND(ROUND(100*H24/F24+K24,2)&gt;=100*L$21,ROUND(100*(H24+E24)/(D24+F24)+K24,2)&lt;100*L$21),"2011-2012","2010-2012"),"2010-2012"),"2010-2012")</f>
        <v>2010-2012</v>
      </c>
      <c r="J24" s="89" t="str">
        <f aca="true" t="shared" si="4" ref="J24:J35">IF(D24+F24=0,"--",IF(I24="2010-2012",ROUND(100*(E24+H24)/(D24+F24),2),ROUND(100*H24/F24,2)))</f>
        <v>--</v>
      </c>
      <c r="K24" s="89" t="str">
        <f>IF(D24+F24=0,"--",IF(D24+F24&lt;42,ROUND(233*SQRT(2*L$21*(1-L$21)/42),2),ROUND(233*SQRT(2*L$21*(1-L$21)/(D24+F24)),2)))</f>
        <v>--</v>
      </c>
      <c r="L24" s="89" t="str">
        <f aca="true" t="shared" si="5" ref="L24:L35">IF(D24+F24=0,"--",IF(D24+F24&lt;42,"*",J24+K24))</f>
        <v>--</v>
      </c>
    </row>
    <row r="25" spans="1:12" ht="12.75">
      <c r="A25" s="93" t="s">
        <v>2</v>
      </c>
      <c r="B25" s="68" t="str">
        <f aca="true" t="shared" si="6" ref="B25:B35">IF(D25+F25&lt;42,"NA",IF(L25&gt;=100*L$21,"MET","NOT MET"))</f>
        <v>NA</v>
      </c>
      <c r="D25" s="58"/>
      <c r="E25" s="58"/>
      <c r="F25" s="58"/>
      <c r="G25" s="59"/>
      <c r="H25" s="58"/>
      <c r="I25" s="88" t="str">
        <f t="shared" si="3"/>
        <v>2010-2012</v>
      </c>
      <c r="J25" s="89" t="str">
        <f t="shared" si="4"/>
        <v>--</v>
      </c>
      <c r="K25" s="89" t="str">
        <f>IF(D25+F25=0,"--",IF(D25+F25&lt;42,ROUND(233*SQRT(2*L$21*(1-L$21)/42),2),ROUND(233*SQRT(2*L$21*(1-L$21)/(D25+F25)),2)))</f>
        <v>--</v>
      </c>
      <c r="L25" s="89" t="str">
        <f t="shared" si="5"/>
        <v>--</v>
      </c>
    </row>
    <row r="26" spans="1:12" ht="12.75">
      <c r="A26" s="93" t="s">
        <v>3</v>
      </c>
      <c r="B26" s="68" t="str">
        <f t="shared" si="6"/>
        <v>NA</v>
      </c>
      <c r="D26" s="58"/>
      <c r="E26" s="58"/>
      <c r="F26" s="58"/>
      <c r="G26" s="59"/>
      <c r="H26" s="58"/>
      <c r="I26" s="88" t="str">
        <f t="shared" si="3"/>
        <v>2010-2012</v>
      </c>
      <c r="J26" s="89" t="str">
        <f t="shared" si="4"/>
        <v>--</v>
      </c>
      <c r="K26" s="89" t="str">
        <f aca="true" t="shared" si="7" ref="K26:K35">IF(D26+F26=0,"--",IF(D26+F26&lt;42,ROUND(233*SQRT(2*L$21*(1-L$21)/42),2),ROUND(233*SQRT(2*L$21*(1-L$21)/(D26+F26)),2)))</f>
        <v>--</v>
      </c>
      <c r="L26" s="89" t="str">
        <f t="shared" si="5"/>
        <v>--</v>
      </c>
    </row>
    <row r="27" spans="1:12" ht="12.75">
      <c r="A27" s="93" t="s">
        <v>1</v>
      </c>
      <c r="B27" s="68" t="str">
        <f t="shared" si="6"/>
        <v>NA</v>
      </c>
      <c r="D27" s="58"/>
      <c r="E27" s="58"/>
      <c r="F27" s="58"/>
      <c r="G27" s="59"/>
      <c r="H27" s="58"/>
      <c r="I27" s="88" t="str">
        <f t="shared" si="3"/>
        <v>2010-2012</v>
      </c>
      <c r="J27" s="89" t="str">
        <f t="shared" si="4"/>
        <v>--</v>
      </c>
      <c r="K27" s="89" t="str">
        <f t="shared" si="7"/>
        <v>--</v>
      </c>
      <c r="L27" s="89" t="str">
        <f t="shared" si="5"/>
        <v>--</v>
      </c>
    </row>
    <row r="28" spans="1:12" ht="12.75">
      <c r="A28" s="93" t="s">
        <v>4</v>
      </c>
      <c r="B28" s="68" t="str">
        <f t="shared" si="6"/>
        <v>NA</v>
      </c>
      <c r="D28" s="58"/>
      <c r="E28" s="58"/>
      <c r="F28" s="58"/>
      <c r="G28" s="59"/>
      <c r="H28" s="58"/>
      <c r="I28" s="88" t="str">
        <f t="shared" si="3"/>
        <v>2010-2012</v>
      </c>
      <c r="J28" s="89" t="str">
        <f t="shared" si="4"/>
        <v>--</v>
      </c>
      <c r="K28" s="89" t="str">
        <f t="shared" si="7"/>
        <v>--</v>
      </c>
      <c r="L28" s="89" t="str">
        <f t="shared" si="5"/>
        <v>--</v>
      </c>
    </row>
    <row r="29" spans="1:12" ht="14.25">
      <c r="A29" s="50" t="s">
        <v>107</v>
      </c>
      <c r="B29" s="68" t="str">
        <f t="shared" si="6"/>
        <v>NA</v>
      </c>
      <c r="D29" s="58"/>
      <c r="E29" s="58"/>
      <c r="F29" s="58"/>
      <c r="G29" s="59"/>
      <c r="H29" s="58"/>
      <c r="I29" s="88" t="str">
        <f t="shared" si="3"/>
        <v>2010-2012</v>
      </c>
      <c r="J29" s="89" t="str">
        <f t="shared" si="4"/>
        <v>--</v>
      </c>
      <c r="K29" s="89" t="str">
        <f t="shared" si="7"/>
        <v>--</v>
      </c>
      <c r="L29" s="89" t="str">
        <f t="shared" si="5"/>
        <v>--</v>
      </c>
    </row>
    <row r="30" spans="1:12" ht="14.25">
      <c r="A30" s="50" t="s">
        <v>108</v>
      </c>
      <c r="B30" s="68" t="str">
        <f t="shared" si="6"/>
        <v>NA</v>
      </c>
      <c r="D30" s="58"/>
      <c r="E30" s="58"/>
      <c r="F30" s="58"/>
      <c r="G30" s="59"/>
      <c r="H30" s="58"/>
      <c r="I30" s="88" t="str">
        <f t="shared" si="3"/>
        <v>2010-2012</v>
      </c>
      <c r="J30" s="89" t="str">
        <f t="shared" si="4"/>
        <v>--</v>
      </c>
      <c r="K30" s="89" t="str">
        <f t="shared" si="7"/>
        <v>--</v>
      </c>
      <c r="L30" s="89" t="str">
        <f t="shared" si="5"/>
        <v>--</v>
      </c>
    </row>
    <row r="31" spans="1:12" ht="12.75">
      <c r="A31" s="93" t="s">
        <v>5</v>
      </c>
      <c r="B31" s="68" t="str">
        <f t="shared" si="6"/>
        <v>NA</v>
      </c>
      <c r="D31" s="58"/>
      <c r="E31" s="58"/>
      <c r="F31" s="58"/>
      <c r="G31" s="59"/>
      <c r="H31" s="58"/>
      <c r="I31" s="88" t="str">
        <f t="shared" si="3"/>
        <v>2010-2012</v>
      </c>
      <c r="J31" s="89" t="str">
        <f t="shared" si="4"/>
        <v>--</v>
      </c>
      <c r="K31" s="89" t="str">
        <f t="shared" si="7"/>
        <v>--</v>
      </c>
      <c r="L31" s="89" t="str">
        <f t="shared" si="5"/>
        <v>--</v>
      </c>
    </row>
    <row r="32" spans="1:12" ht="12.75">
      <c r="A32" s="93" t="s">
        <v>6</v>
      </c>
      <c r="B32" s="68" t="str">
        <f t="shared" si="6"/>
        <v>NA</v>
      </c>
      <c r="D32" s="58"/>
      <c r="E32" s="58"/>
      <c r="F32" s="58"/>
      <c r="G32" s="59"/>
      <c r="H32" s="58"/>
      <c r="I32" s="88" t="str">
        <f t="shared" si="3"/>
        <v>2010-2012</v>
      </c>
      <c r="J32" s="89" t="str">
        <f t="shared" si="4"/>
        <v>--</v>
      </c>
      <c r="K32" s="89" t="str">
        <f t="shared" si="7"/>
        <v>--</v>
      </c>
      <c r="L32" s="89" t="str">
        <f t="shared" si="5"/>
        <v>--</v>
      </c>
    </row>
    <row r="33" spans="1:12" ht="12.75">
      <c r="A33" s="93" t="s">
        <v>7</v>
      </c>
      <c r="B33" s="68" t="str">
        <f t="shared" si="6"/>
        <v>NA</v>
      </c>
      <c r="D33" s="58"/>
      <c r="E33" s="58"/>
      <c r="F33" s="58"/>
      <c r="G33" s="59"/>
      <c r="H33" s="58"/>
      <c r="I33" s="88" t="str">
        <f t="shared" si="3"/>
        <v>2010-2012</v>
      </c>
      <c r="J33" s="89" t="str">
        <f t="shared" si="4"/>
        <v>--</v>
      </c>
      <c r="K33" s="89" t="str">
        <f t="shared" si="7"/>
        <v>--</v>
      </c>
      <c r="L33" s="89" t="str">
        <f t="shared" si="5"/>
        <v>--</v>
      </c>
    </row>
    <row r="34" spans="1:12" ht="12.75">
      <c r="A34" s="93" t="s">
        <v>8</v>
      </c>
      <c r="B34" s="68" t="str">
        <f t="shared" si="6"/>
        <v>NA</v>
      </c>
      <c r="D34" s="58"/>
      <c r="E34" s="58"/>
      <c r="F34" s="58"/>
      <c r="G34" s="59"/>
      <c r="H34" s="58"/>
      <c r="I34" s="88" t="str">
        <f t="shared" si="3"/>
        <v>2010-2012</v>
      </c>
      <c r="J34" s="89" t="str">
        <f t="shared" si="4"/>
        <v>--</v>
      </c>
      <c r="K34" s="89" t="str">
        <f t="shared" si="7"/>
        <v>--</v>
      </c>
      <c r="L34" s="89" t="str">
        <f t="shared" si="5"/>
        <v>--</v>
      </c>
    </row>
    <row r="35" spans="1:12" ht="12.75">
      <c r="A35" s="93" t="s">
        <v>9</v>
      </c>
      <c r="B35" s="68" t="str">
        <f t="shared" si="6"/>
        <v>NA</v>
      </c>
      <c r="D35" s="58"/>
      <c r="E35" s="58"/>
      <c r="F35" s="58"/>
      <c r="G35" s="59"/>
      <c r="H35" s="58"/>
      <c r="I35" s="88" t="str">
        <f t="shared" si="3"/>
        <v>2010-2012</v>
      </c>
      <c r="J35" s="89" t="str">
        <f t="shared" si="4"/>
        <v>--</v>
      </c>
      <c r="K35" s="89" t="str">
        <f t="shared" si="7"/>
        <v>--</v>
      </c>
      <c r="L35" s="89" t="str">
        <f t="shared" si="5"/>
        <v>--</v>
      </c>
    </row>
    <row r="37" spans="2:8" ht="12.75" customHeight="1">
      <c r="B37" s="142" t="s">
        <v>16</v>
      </c>
      <c r="D37" s="85" t="s">
        <v>47</v>
      </c>
      <c r="E37" s="129" t="s">
        <v>97</v>
      </c>
      <c r="F37" s="134"/>
      <c r="G37" s="131" t="s">
        <v>41</v>
      </c>
      <c r="H37" s="131" t="s">
        <v>43</v>
      </c>
    </row>
    <row r="38" spans="1:8" ht="38.25" customHeight="1">
      <c r="A38" s="84" t="s">
        <v>16</v>
      </c>
      <c r="B38" s="142"/>
      <c r="D38" s="100" t="s">
        <v>104</v>
      </c>
      <c r="E38" s="100" t="s">
        <v>104</v>
      </c>
      <c r="F38" s="101" t="s">
        <v>105</v>
      </c>
      <c r="G38" s="132"/>
      <c r="H38" s="132"/>
    </row>
    <row r="39" spans="1:8" ht="12.75">
      <c r="A39" s="93" t="s">
        <v>0</v>
      </c>
      <c r="B39" s="68" t="str">
        <f aca="true" t="shared" si="8" ref="B39:B50">IF(OR(B24&lt;&gt;"NOT MET",D24=0,F24=0),"NA",IF(G39&lt;H39,"NOT MET","MET"))</f>
        <v>NA</v>
      </c>
      <c r="D39" s="94" t="str">
        <f aca="true" t="shared" si="9" ref="D39:D50">IF(D24&gt;0,ROUND(100*E24/D24,2),"--")</f>
        <v>--</v>
      </c>
      <c r="E39" s="94" t="str">
        <f>IF(F24&gt;0,ROUND(100*G24/F24,2),"--")</f>
        <v>--</v>
      </c>
      <c r="F39" s="102" t="str">
        <f>IF(F24&gt;0,ROUND(100*H24/F24,2),"--")</f>
        <v>--</v>
      </c>
      <c r="G39" s="94" t="str">
        <f aca="true" t="shared" si="10" ref="G39:G50">IF(AND(F24&gt;0,D24&gt;0),E39-D39,"--")</f>
        <v>--</v>
      </c>
      <c r="H39" s="89" t="str">
        <f>IF(B24="PENDING","*",IF(AND(D24&gt;0,F24&gt;0),ROUND((100-D39)/10,2),"--"))</f>
        <v>*</v>
      </c>
    </row>
    <row r="40" spans="1:8" ht="12.75">
      <c r="A40" s="93" t="s">
        <v>2</v>
      </c>
      <c r="B40" s="68" t="str">
        <f t="shared" si="8"/>
        <v>NA</v>
      </c>
      <c r="D40" s="94" t="str">
        <f t="shared" si="9"/>
        <v>--</v>
      </c>
      <c r="E40" s="94" t="str">
        <f aca="true" t="shared" si="11" ref="E40:E50">IF(F25&gt;0,ROUND(100*G25/F25,2),"--")</f>
        <v>--</v>
      </c>
      <c r="F40" s="102" t="str">
        <f aca="true" t="shared" si="12" ref="F40:F50">IF(F25&gt;0,ROUND(100*H25/F25,2),"--")</f>
        <v>--</v>
      </c>
      <c r="G40" s="94" t="str">
        <f t="shared" si="10"/>
        <v>--</v>
      </c>
      <c r="H40" s="89" t="str">
        <f aca="true" t="shared" si="13" ref="H40:H50">IF(B25="NA","*",IF(AND(D25&gt;0,F25&gt;0),ROUND((100-D40)/10,2),"--"))</f>
        <v>*</v>
      </c>
    </row>
    <row r="41" spans="1:8" ht="12.75">
      <c r="A41" s="93" t="s">
        <v>3</v>
      </c>
      <c r="B41" s="68" t="str">
        <f t="shared" si="8"/>
        <v>NA</v>
      </c>
      <c r="D41" s="94" t="str">
        <f t="shared" si="9"/>
        <v>--</v>
      </c>
      <c r="E41" s="94" t="str">
        <f t="shared" si="11"/>
        <v>--</v>
      </c>
      <c r="F41" s="102" t="str">
        <f t="shared" si="12"/>
        <v>--</v>
      </c>
      <c r="G41" s="94" t="str">
        <f t="shared" si="10"/>
        <v>--</v>
      </c>
      <c r="H41" s="89" t="str">
        <f t="shared" si="13"/>
        <v>*</v>
      </c>
    </row>
    <row r="42" spans="1:8" ht="12.75">
      <c r="A42" s="93" t="s">
        <v>1</v>
      </c>
      <c r="B42" s="68" t="str">
        <f t="shared" si="8"/>
        <v>NA</v>
      </c>
      <c r="D42" s="94" t="str">
        <f t="shared" si="9"/>
        <v>--</v>
      </c>
      <c r="E42" s="94" t="str">
        <f t="shared" si="11"/>
        <v>--</v>
      </c>
      <c r="F42" s="102" t="str">
        <f t="shared" si="12"/>
        <v>--</v>
      </c>
      <c r="G42" s="94" t="str">
        <f t="shared" si="10"/>
        <v>--</v>
      </c>
      <c r="H42" s="89" t="str">
        <f t="shared" si="13"/>
        <v>*</v>
      </c>
    </row>
    <row r="43" spans="1:8" ht="12.75">
      <c r="A43" s="93" t="s">
        <v>4</v>
      </c>
      <c r="B43" s="68" t="str">
        <f t="shared" si="8"/>
        <v>NA</v>
      </c>
      <c r="D43" s="94" t="str">
        <f t="shared" si="9"/>
        <v>--</v>
      </c>
      <c r="E43" s="94" t="str">
        <f t="shared" si="11"/>
        <v>--</v>
      </c>
      <c r="F43" s="102" t="str">
        <f t="shared" si="12"/>
        <v>--</v>
      </c>
      <c r="G43" s="94" t="str">
        <f t="shared" si="10"/>
        <v>--</v>
      </c>
      <c r="H43" s="89" t="str">
        <f t="shared" si="13"/>
        <v>*</v>
      </c>
    </row>
    <row r="44" spans="1:8" ht="14.25">
      <c r="A44" s="50" t="s">
        <v>107</v>
      </c>
      <c r="B44" s="68" t="str">
        <f t="shared" si="8"/>
        <v>NA</v>
      </c>
      <c r="D44" s="94" t="str">
        <f t="shared" si="9"/>
        <v>--</v>
      </c>
      <c r="E44" s="94" t="str">
        <f t="shared" si="11"/>
        <v>--</v>
      </c>
      <c r="F44" s="102" t="str">
        <f t="shared" si="12"/>
        <v>--</v>
      </c>
      <c r="G44" s="94" t="str">
        <f t="shared" si="10"/>
        <v>--</v>
      </c>
      <c r="H44" s="89" t="str">
        <f t="shared" si="13"/>
        <v>*</v>
      </c>
    </row>
    <row r="45" spans="1:8" ht="14.25">
      <c r="A45" s="50" t="s">
        <v>108</v>
      </c>
      <c r="B45" s="68" t="str">
        <f t="shared" si="8"/>
        <v>NA</v>
      </c>
      <c r="D45" s="94" t="str">
        <f t="shared" si="9"/>
        <v>--</v>
      </c>
      <c r="E45" s="94" t="str">
        <f t="shared" si="11"/>
        <v>--</v>
      </c>
      <c r="F45" s="102" t="str">
        <f t="shared" si="12"/>
        <v>--</v>
      </c>
      <c r="G45" s="94" t="str">
        <f t="shared" si="10"/>
        <v>--</v>
      </c>
      <c r="H45" s="89" t="str">
        <f t="shared" si="13"/>
        <v>*</v>
      </c>
    </row>
    <row r="46" spans="1:8" ht="12.75">
      <c r="A46" s="93" t="s">
        <v>5</v>
      </c>
      <c r="B46" s="68" t="str">
        <f t="shared" si="8"/>
        <v>NA</v>
      </c>
      <c r="D46" s="94" t="str">
        <f t="shared" si="9"/>
        <v>--</v>
      </c>
      <c r="E46" s="94" t="str">
        <f t="shared" si="11"/>
        <v>--</v>
      </c>
      <c r="F46" s="102" t="str">
        <f t="shared" si="12"/>
        <v>--</v>
      </c>
      <c r="G46" s="94" t="str">
        <f t="shared" si="10"/>
        <v>--</v>
      </c>
      <c r="H46" s="89" t="str">
        <f t="shared" si="13"/>
        <v>*</v>
      </c>
    </row>
    <row r="47" spans="1:8" ht="12.75">
      <c r="A47" s="93" t="s">
        <v>6</v>
      </c>
      <c r="B47" s="68" t="str">
        <f t="shared" si="8"/>
        <v>NA</v>
      </c>
      <c r="D47" s="94" t="str">
        <f t="shared" si="9"/>
        <v>--</v>
      </c>
      <c r="E47" s="94" t="str">
        <f t="shared" si="11"/>
        <v>--</v>
      </c>
      <c r="F47" s="102" t="str">
        <f t="shared" si="12"/>
        <v>--</v>
      </c>
      <c r="G47" s="94" t="str">
        <f t="shared" si="10"/>
        <v>--</v>
      </c>
      <c r="H47" s="89" t="str">
        <f t="shared" si="13"/>
        <v>*</v>
      </c>
    </row>
    <row r="48" spans="1:8" ht="12.75">
      <c r="A48" s="93" t="s">
        <v>7</v>
      </c>
      <c r="B48" s="68" t="str">
        <f t="shared" si="8"/>
        <v>NA</v>
      </c>
      <c r="D48" s="94" t="str">
        <f t="shared" si="9"/>
        <v>--</v>
      </c>
      <c r="E48" s="94" t="str">
        <f t="shared" si="11"/>
        <v>--</v>
      </c>
      <c r="F48" s="102" t="str">
        <f t="shared" si="12"/>
        <v>--</v>
      </c>
      <c r="G48" s="94" t="str">
        <f t="shared" si="10"/>
        <v>--</v>
      </c>
      <c r="H48" s="89" t="str">
        <f t="shared" si="13"/>
        <v>*</v>
      </c>
    </row>
    <row r="49" spans="1:8" ht="12.75">
      <c r="A49" s="93" t="s">
        <v>8</v>
      </c>
      <c r="B49" s="68" t="str">
        <f t="shared" si="8"/>
        <v>NA</v>
      </c>
      <c r="D49" s="94" t="str">
        <f t="shared" si="9"/>
        <v>--</v>
      </c>
      <c r="E49" s="94" t="str">
        <f t="shared" si="11"/>
        <v>--</v>
      </c>
      <c r="F49" s="102" t="str">
        <f t="shared" si="12"/>
        <v>--</v>
      </c>
      <c r="G49" s="94" t="str">
        <f t="shared" si="10"/>
        <v>--</v>
      </c>
      <c r="H49" s="89" t="str">
        <f t="shared" si="13"/>
        <v>*</v>
      </c>
    </row>
    <row r="50" spans="1:8" ht="12.75">
      <c r="A50" s="93" t="s">
        <v>9</v>
      </c>
      <c r="B50" s="68" t="str">
        <f t="shared" si="8"/>
        <v>NA</v>
      </c>
      <c r="D50" s="94" t="str">
        <f t="shared" si="9"/>
        <v>--</v>
      </c>
      <c r="E50" s="94" t="str">
        <f t="shared" si="11"/>
        <v>--</v>
      </c>
      <c r="F50" s="102" t="str">
        <f t="shared" si="12"/>
        <v>--</v>
      </c>
      <c r="G50" s="94" t="str">
        <f t="shared" si="10"/>
        <v>--</v>
      </c>
      <c r="H50" s="89" t="str">
        <f t="shared" si="13"/>
        <v>*</v>
      </c>
    </row>
    <row r="53" spans="1:8" ht="51" customHeight="1">
      <c r="A53" s="104">
        <v>1</v>
      </c>
      <c r="B53" s="116" t="s">
        <v>111</v>
      </c>
      <c r="C53" s="116"/>
      <c r="D53" s="116"/>
      <c r="E53" s="116"/>
      <c r="F53" s="116"/>
      <c r="G53" s="116"/>
      <c r="H53" s="116"/>
    </row>
  </sheetData>
  <sheetProtection sheet="1"/>
  <mergeCells count="25">
    <mergeCell ref="B53:H53"/>
    <mergeCell ref="J21:K21"/>
    <mergeCell ref="B37:B38"/>
    <mergeCell ref="D6:E6"/>
    <mergeCell ref="F6:G6"/>
    <mergeCell ref="I22:I23"/>
    <mergeCell ref="A20:K20"/>
    <mergeCell ref="A6:A7"/>
    <mergeCell ref="B6:B7"/>
    <mergeCell ref="B22:B23"/>
    <mergeCell ref="B4:E4"/>
    <mergeCell ref="B3:E3"/>
    <mergeCell ref="H6:H7"/>
    <mergeCell ref="I6:I7"/>
    <mergeCell ref="B1:I1"/>
    <mergeCell ref="B2:I2"/>
    <mergeCell ref="G5:H5"/>
    <mergeCell ref="L22:L23"/>
    <mergeCell ref="J22:J23"/>
    <mergeCell ref="D22:E22"/>
    <mergeCell ref="G37:G38"/>
    <mergeCell ref="H37:H38"/>
    <mergeCell ref="F22:H22"/>
    <mergeCell ref="E37:F37"/>
    <mergeCell ref="K22:K23"/>
  </mergeCells>
  <conditionalFormatting sqref="B8:B19 B24:B35 B39:B50">
    <cfRule type="cellIs" priority="1" dxfId="2" operator="equal" stopIfTrue="1">
      <formula>"NA"</formula>
    </cfRule>
    <cfRule type="cellIs" priority="11" dxfId="4" operator="equal" stopIfTrue="1">
      <formula>"PENDING"</formula>
    </cfRule>
    <cfRule type="cellIs" priority="12" dxfId="1" operator="equal" stopIfTrue="1">
      <formula>"NOT MET"</formula>
    </cfRule>
    <cfRule type="cellIs" priority="13" dxfId="0" operator="equal" stopIfTrue="1">
      <formula>"MET"</formula>
    </cfRule>
  </conditionalFormatting>
  <printOptions/>
  <pageMargins left="0.35" right="0.34" top="0.75" bottom="0.75" header="0.3" footer="0.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0" customWidth="1"/>
    <col min="2" max="2" width="12.7109375" style="62" customWidth="1"/>
    <col min="3" max="3" width="0.85546875" style="62" customWidth="1"/>
    <col min="4" max="6" width="10.7109375" style="62" customWidth="1"/>
    <col min="7" max="12" width="10.7109375" style="60" customWidth="1"/>
    <col min="13" max="16384" width="9.140625" style="60" customWidth="1"/>
  </cols>
  <sheetData>
    <row r="1" spans="1:11" ht="15.75" customHeight="1">
      <c r="A1" s="71"/>
      <c r="B1" s="138" t="s">
        <v>98</v>
      </c>
      <c r="C1" s="138"/>
      <c r="D1" s="138"/>
      <c r="E1" s="138"/>
      <c r="F1" s="138"/>
      <c r="G1" s="138"/>
      <c r="H1" s="138"/>
      <c r="I1" s="138"/>
      <c r="J1" s="71"/>
      <c r="K1" s="71"/>
    </row>
    <row r="2" spans="1:11" s="73" customFormat="1" ht="18" customHeight="1">
      <c r="A2" s="72"/>
      <c r="B2" s="139" t="s">
        <v>34</v>
      </c>
      <c r="C2" s="139"/>
      <c r="D2" s="139"/>
      <c r="E2" s="139"/>
      <c r="F2" s="139"/>
      <c r="G2" s="139"/>
      <c r="H2" s="139"/>
      <c r="I2" s="139"/>
      <c r="J2" s="72"/>
      <c r="K2" s="72"/>
    </row>
    <row r="3" spans="1:5" s="74" customFormat="1" ht="14.25">
      <c r="A3" s="74" t="s">
        <v>62</v>
      </c>
      <c r="B3" s="135" t="str">
        <f>'Summary-Overall'!B8</f>
        <v>Sample District</v>
      </c>
      <c r="C3" s="135"/>
      <c r="D3" s="135"/>
      <c r="E3" s="135"/>
    </row>
    <row r="4" spans="1:5" s="74" customFormat="1" ht="14.25">
      <c r="A4" s="74" t="s">
        <v>63</v>
      </c>
      <c r="B4" s="135" t="str">
        <f>'Summary-Overall'!B9</f>
        <v>Sample School</v>
      </c>
      <c r="C4" s="135"/>
      <c r="D4" s="135"/>
      <c r="E4" s="135"/>
    </row>
    <row r="5" spans="7:11" ht="15.75" customHeight="1">
      <c r="G5" s="141" t="s">
        <v>56</v>
      </c>
      <c r="H5" s="141"/>
      <c r="I5" s="75">
        <v>0.95</v>
      </c>
      <c r="J5" s="76"/>
      <c r="K5" s="77"/>
    </row>
    <row r="6" spans="1:9" ht="12.75" customHeight="1">
      <c r="A6" s="144" t="s">
        <v>14</v>
      </c>
      <c r="B6" s="142" t="s">
        <v>14</v>
      </c>
      <c r="D6" s="142" t="s">
        <v>14</v>
      </c>
      <c r="E6" s="142"/>
      <c r="F6" s="142" t="s">
        <v>45</v>
      </c>
      <c r="G6" s="142"/>
      <c r="H6" s="136" t="s">
        <v>49</v>
      </c>
      <c r="I6" s="136" t="s">
        <v>50</v>
      </c>
    </row>
    <row r="7" spans="1:9" ht="12.75">
      <c r="A7" s="145"/>
      <c r="B7" s="142"/>
      <c r="D7" s="78" t="s">
        <v>46</v>
      </c>
      <c r="E7" s="78" t="s">
        <v>101</v>
      </c>
      <c r="F7" s="78" t="s">
        <v>46</v>
      </c>
      <c r="G7" s="78" t="s">
        <v>101</v>
      </c>
      <c r="H7" s="137"/>
      <c r="I7" s="137"/>
    </row>
    <row r="8" spans="1:9" ht="12.75">
      <c r="A8" s="67" t="s">
        <v>0</v>
      </c>
      <c r="B8" s="68" t="str">
        <f>IF(H8&lt;40,"PENDING",IF(I8&gt;=100*I$5,"MET",IF(E8+G8&gt;0,IF(ROUND(100*E8/(E8+G8),0)&gt;=100*I$5,"MET","NOT MET"),"NOT MET")))</f>
        <v>PENDING</v>
      </c>
      <c r="C8" s="79"/>
      <c r="D8" s="58"/>
      <c r="E8" s="58"/>
      <c r="F8" s="57"/>
      <c r="G8" s="57"/>
      <c r="H8" s="80">
        <f>D8+E8+F8+G8</f>
        <v>0</v>
      </c>
      <c r="I8" s="81" t="str">
        <f>IF(H8=0,"--",ROUND(100*(D8+E8)/H8,0))</f>
        <v>--</v>
      </c>
    </row>
    <row r="9" spans="1:9" ht="12.75">
      <c r="A9" s="67" t="s">
        <v>2</v>
      </c>
      <c r="B9" s="68" t="str">
        <f>IF(H9&lt;40,"NA",IF(I9&gt;=100*I$5,"MET",IF(E9+G9&gt;0,IF(ROUND(100*E9/(E9+G9),0)&gt;=100*I$5,"MET","NOT MET"),"NOT MET")))</f>
        <v>NA</v>
      </c>
      <c r="C9" s="79"/>
      <c r="D9" s="58"/>
      <c r="E9" s="58"/>
      <c r="F9" s="57"/>
      <c r="G9" s="57"/>
      <c r="H9" s="80">
        <f>D9+E9+F9+G9</f>
        <v>0</v>
      </c>
      <c r="I9" s="81" t="str">
        <f aca="true" t="shared" si="0" ref="I9:I19">IF(H9=0,"--",ROUND(100*(D9+E9)/H9,0))</f>
        <v>--</v>
      </c>
    </row>
    <row r="10" spans="1:9" ht="12.75">
      <c r="A10" s="67" t="s">
        <v>3</v>
      </c>
      <c r="B10" s="68" t="str">
        <f aca="true" t="shared" si="1" ref="B10:B19">IF(H10&lt;40,"NA",IF(I10&gt;=100*I$5,"MET",IF(E10+G10&gt;0,IF(ROUND(100*E10/(E10+G10),0)&gt;=100*I$5,"MET","NOT MET"),"NOT MET")))</f>
        <v>NA</v>
      </c>
      <c r="C10" s="79"/>
      <c r="D10" s="58"/>
      <c r="E10" s="58"/>
      <c r="F10" s="57"/>
      <c r="G10" s="57"/>
      <c r="H10" s="80">
        <f aca="true" t="shared" si="2" ref="H10:H19">D10+E10+F10+G10</f>
        <v>0</v>
      </c>
      <c r="I10" s="81" t="str">
        <f t="shared" si="0"/>
        <v>--</v>
      </c>
    </row>
    <row r="11" spans="1:9" ht="12.75">
      <c r="A11" s="67" t="s">
        <v>1</v>
      </c>
      <c r="B11" s="68" t="str">
        <f t="shared" si="1"/>
        <v>NA</v>
      </c>
      <c r="C11" s="79"/>
      <c r="D11" s="58"/>
      <c r="E11" s="58"/>
      <c r="F11" s="57"/>
      <c r="G11" s="57"/>
      <c r="H11" s="80">
        <f t="shared" si="2"/>
        <v>0</v>
      </c>
      <c r="I11" s="81" t="str">
        <f t="shared" si="0"/>
        <v>--</v>
      </c>
    </row>
    <row r="12" spans="1:9" ht="12.75">
      <c r="A12" s="67" t="s">
        <v>4</v>
      </c>
      <c r="B12" s="68" t="str">
        <f t="shared" si="1"/>
        <v>NA</v>
      </c>
      <c r="C12" s="79"/>
      <c r="D12" s="58"/>
      <c r="E12" s="58"/>
      <c r="F12" s="57"/>
      <c r="G12" s="57"/>
      <c r="H12" s="80">
        <f t="shared" si="2"/>
        <v>0</v>
      </c>
      <c r="I12" s="81" t="str">
        <f t="shared" si="0"/>
        <v>--</v>
      </c>
    </row>
    <row r="13" spans="1:9" ht="14.25">
      <c r="A13" s="50" t="s">
        <v>107</v>
      </c>
      <c r="B13" s="68" t="str">
        <f t="shared" si="1"/>
        <v>NA</v>
      </c>
      <c r="C13" s="79"/>
      <c r="D13" s="58"/>
      <c r="E13" s="58"/>
      <c r="F13" s="57"/>
      <c r="G13" s="57"/>
      <c r="H13" s="80">
        <f t="shared" si="2"/>
        <v>0</v>
      </c>
      <c r="I13" s="81" t="str">
        <f t="shared" si="0"/>
        <v>--</v>
      </c>
    </row>
    <row r="14" spans="1:9" ht="14.25">
      <c r="A14" s="50" t="s">
        <v>108</v>
      </c>
      <c r="B14" s="68" t="str">
        <f t="shared" si="1"/>
        <v>NA</v>
      </c>
      <c r="C14" s="79"/>
      <c r="D14" s="58"/>
      <c r="E14" s="58"/>
      <c r="F14" s="57"/>
      <c r="G14" s="57"/>
      <c r="H14" s="80">
        <f t="shared" si="2"/>
        <v>0</v>
      </c>
      <c r="I14" s="81" t="str">
        <f t="shared" si="0"/>
        <v>--</v>
      </c>
    </row>
    <row r="15" spans="1:9" ht="12.75">
      <c r="A15" s="67" t="s">
        <v>5</v>
      </c>
      <c r="B15" s="68" t="str">
        <f t="shared" si="1"/>
        <v>NA</v>
      </c>
      <c r="C15" s="79"/>
      <c r="D15" s="58"/>
      <c r="E15" s="58"/>
      <c r="F15" s="57"/>
      <c r="G15" s="57"/>
      <c r="H15" s="80">
        <f t="shared" si="2"/>
        <v>0</v>
      </c>
      <c r="I15" s="81" t="str">
        <f t="shared" si="0"/>
        <v>--</v>
      </c>
    </row>
    <row r="16" spans="1:9" ht="12.75">
      <c r="A16" s="67" t="s">
        <v>6</v>
      </c>
      <c r="B16" s="68" t="str">
        <f t="shared" si="1"/>
        <v>NA</v>
      </c>
      <c r="C16" s="79"/>
      <c r="D16" s="58"/>
      <c r="E16" s="58"/>
      <c r="F16" s="57"/>
      <c r="G16" s="57"/>
      <c r="H16" s="80">
        <f t="shared" si="2"/>
        <v>0</v>
      </c>
      <c r="I16" s="81" t="str">
        <f t="shared" si="0"/>
        <v>--</v>
      </c>
    </row>
    <row r="17" spans="1:9" ht="12.75">
      <c r="A17" s="67" t="s">
        <v>7</v>
      </c>
      <c r="B17" s="68" t="str">
        <f t="shared" si="1"/>
        <v>NA</v>
      </c>
      <c r="C17" s="79"/>
      <c r="D17" s="58"/>
      <c r="E17" s="58"/>
      <c r="F17" s="57"/>
      <c r="G17" s="57"/>
      <c r="H17" s="80">
        <f t="shared" si="2"/>
        <v>0</v>
      </c>
      <c r="I17" s="81" t="str">
        <f t="shared" si="0"/>
        <v>--</v>
      </c>
    </row>
    <row r="18" spans="1:9" ht="12.75">
      <c r="A18" s="67" t="s">
        <v>8</v>
      </c>
      <c r="B18" s="68" t="str">
        <f t="shared" si="1"/>
        <v>NA</v>
      </c>
      <c r="C18" s="79"/>
      <c r="D18" s="58"/>
      <c r="E18" s="58"/>
      <c r="F18" s="57"/>
      <c r="G18" s="57"/>
      <c r="H18" s="80">
        <f t="shared" si="2"/>
        <v>0</v>
      </c>
      <c r="I18" s="81" t="str">
        <f t="shared" si="0"/>
        <v>--</v>
      </c>
    </row>
    <row r="19" spans="1:9" ht="12.75">
      <c r="A19" s="67" t="s">
        <v>9</v>
      </c>
      <c r="B19" s="68" t="str">
        <f t="shared" si="1"/>
        <v>NA</v>
      </c>
      <c r="C19" s="79"/>
      <c r="D19" s="58"/>
      <c r="E19" s="58"/>
      <c r="F19" s="57"/>
      <c r="G19" s="57"/>
      <c r="H19" s="80">
        <f t="shared" si="2"/>
        <v>0</v>
      </c>
      <c r="I19" s="81" t="str">
        <f t="shared" si="0"/>
        <v>--</v>
      </c>
    </row>
    <row r="20" spans="1:11" ht="12.75" customHeight="1">
      <c r="A20" s="143" t="s">
        <v>44</v>
      </c>
      <c r="B20" s="143"/>
      <c r="C20" s="143"/>
      <c r="D20" s="143"/>
      <c r="E20" s="143"/>
      <c r="F20" s="143"/>
      <c r="G20" s="143"/>
      <c r="H20" s="143"/>
      <c r="I20" s="143"/>
      <c r="J20" s="143"/>
      <c r="K20" s="82"/>
    </row>
    <row r="21" spans="9:11" ht="16.5" customHeight="1">
      <c r="I21" s="141" t="s">
        <v>53</v>
      </c>
      <c r="J21" s="141"/>
      <c r="K21" s="83">
        <v>0.8</v>
      </c>
    </row>
    <row r="22" spans="2:11" ht="12.75" customHeight="1">
      <c r="B22" s="131" t="s">
        <v>15</v>
      </c>
      <c r="C22" s="79"/>
      <c r="D22" s="129" t="s">
        <v>47</v>
      </c>
      <c r="E22" s="134"/>
      <c r="F22" s="129" t="s">
        <v>97</v>
      </c>
      <c r="G22" s="134"/>
      <c r="H22" s="136" t="s">
        <v>42</v>
      </c>
      <c r="I22" s="131" t="s">
        <v>38</v>
      </c>
      <c r="J22" s="131" t="s">
        <v>39</v>
      </c>
      <c r="K22" s="131" t="s">
        <v>40</v>
      </c>
    </row>
    <row r="23" spans="1:11" ht="37.5" customHeight="1">
      <c r="A23" s="84" t="s">
        <v>15</v>
      </c>
      <c r="B23" s="132"/>
      <c r="C23" s="79"/>
      <c r="D23" s="85" t="s">
        <v>36</v>
      </c>
      <c r="E23" s="86" t="s">
        <v>74</v>
      </c>
      <c r="F23" s="85" t="s">
        <v>37</v>
      </c>
      <c r="G23" s="85" t="s">
        <v>74</v>
      </c>
      <c r="H23" s="137"/>
      <c r="I23" s="132"/>
      <c r="J23" s="132"/>
      <c r="K23" s="132"/>
    </row>
    <row r="24" spans="1:12" ht="12.75">
      <c r="A24" s="87" t="s">
        <v>0</v>
      </c>
      <c r="B24" s="68" t="str">
        <f>IF(D24+F24&lt;42,"PENDING",IF(K24&gt;=100*K$21,"MET","NOT MET"))</f>
        <v>PENDING</v>
      </c>
      <c r="C24" s="79"/>
      <c r="D24" s="58"/>
      <c r="E24" s="58"/>
      <c r="F24" s="58"/>
      <c r="G24" s="58"/>
      <c r="H24" s="88" t="str">
        <f>IF(D24+F24&gt;=42,IF(F24&gt;=21,IF(AND(ROUND(100*G24/F24+J24,2)&gt;=100*K$21,ROUND(100*(G24+E24)/(D24+F24)+J24,2)&lt;100*K$21),"2011-2012","2010-2012"),"2010-2012"),"2010-2012")</f>
        <v>2010-2012</v>
      </c>
      <c r="I24" s="89" t="str">
        <f>IF(D24+F24=0,"--",IF(H24="2010-2012",ROUND(100*(E24+G24)/(D24+F24),2),ROUND(100*G24/F24,2)))</f>
        <v>--</v>
      </c>
      <c r="J24" s="89" t="str">
        <f aca="true" t="shared" si="3" ref="J24:J35">IF(D24+F24=0,"--",IF(D24+F24&lt;42,ROUND(233*SQRT(2*K$21*(1-K$21)/42),2),ROUND(233*SQRT(2*K$21*(1-K$21)/(D24+F24)),2)))</f>
        <v>--</v>
      </c>
      <c r="K24" s="89" t="str">
        <f aca="true" t="shared" si="4" ref="K24:K35">IF(D24+F24=0,"--",IF(D24+F24&lt;42,"*",I24+J24))</f>
        <v>--</v>
      </c>
      <c r="L24" s="90"/>
    </row>
    <row r="25" spans="1:12" ht="12.75">
      <c r="A25" s="87" t="s">
        <v>2</v>
      </c>
      <c r="B25" s="68" t="str">
        <f aca="true" t="shared" si="5" ref="B25:B35">IF(D25+F25&lt;42,"NA",IF(K25&gt;=100*K$21,"MET","NOT MET"))</f>
        <v>NA</v>
      </c>
      <c r="C25" s="79"/>
      <c r="D25" s="58"/>
      <c r="E25" s="58"/>
      <c r="F25" s="58"/>
      <c r="G25" s="58"/>
      <c r="H25" s="88" t="str">
        <f aca="true" t="shared" si="6" ref="H25:H35">IF(D25+F25&gt;=42,IF(F25&gt;=21,IF(AND(ROUND(100*G25/F25+J25,2)&gt;=100*K$21,ROUND(100*(G25+E25)/(D25+F25)+J25,2)&lt;100*K$21),"2011-2012","2010-2012"),"2010-2012"),"2010-2012")</f>
        <v>2010-2012</v>
      </c>
      <c r="I25" s="89" t="str">
        <f aca="true" t="shared" si="7" ref="I25:I35">IF(D25+F25=0,"--",IF(H25="2010-2012",ROUND(100*(E25+G25)/(D25+F25),2),ROUND(100*G25/F25,2)))</f>
        <v>--</v>
      </c>
      <c r="J25" s="89" t="str">
        <f t="shared" si="3"/>
        <v>--</v>
      </c>
      <c r="K25" s="89" t="str">
        <f t="shared" si="4"/>
        <v>--</v>
      </c>
      <c r="L25" s="90"/>
    </row>
    <row r="26" spans="1:12" ht="12.75">
      <c r="A26" s="87" t="s">
        <v>3</v>
      </c>
      <c r="B26" s="68" t="str">
        <f t="shared" si="5"/>
        <v>NA</v>
      </c>
      <c r="C26" s="79"/>
      <c r="D26" s="58"/>
      <c r="E26" s="58"/>
      <c r="F26" s="58"/>
      <c r="G26" s="58"/>
      <c r="H26" s="88" t="str">
        <f t="shared" si="6"/>
        <v>2010-2012</v>
      </c>
      <c r="I26" s="89" t="str">
        <f t="shared" si="7"/>
        <v>--</v>
      </c>
      <c r="J26" s="89" t="str">
        <f t="shared" si="3"/>
        <v>--</v>
      </c>
      <c r="K26" s="89" t="str">
        <f t="shared" si="4"/>
        <v>--</v>
      </c>
      <c r="L26" s="90"/>
    </row>
    <row r="27" spans="1:12" ht="12.75">
      <c r="A27" s="87" t="s">
        <v>1</v>
      </c>
      <c r="B27" s="68" t="str">
        <f t="shared" si="5"/>
        <v>NA</v>
      </c>
      <c r="C27" s="79"/>
      <c r="D27" s="58"/>
      <c r="E27" s="58"/>
      <c r="F27" s="58"/>
      <c r="G27" s="58"/>
      <c r="H27" s="88" t="str">
        <f t="shared" si="6"/>
        <v>2010-2012</v>
      </c>
      <c r="I27" s="89" t="str">
        <f t="shared" si="7"/>
        <v>--</v>
      </c>
      <c r="J27" s="89" t="str">
        <f t="shared" si="3"/>
        <v>--</v>
      </c>
      <c r="K27" s="89" t="str">
        <f t="shared" si="4"/>
        <v>--</v>
      </c>
      <c r="L27" s="90"/>
    </row>
    <row r="28" spans="1:12" ht="12.75">
      <c r="A28" s="87" t="s">
        <v>4</v>
      </c>
      <c r="B28" s="68" t="str">
        <f t="shared" si="5"/>
        <v>NA</v>
      </c>
      <c r="C28" s="79"/>
      <c r="D28" s="58"/>
      <c r="E28" s="58"/>
      <c r="F28" s="58"/>
      <c r="G28" s="58"/>
      <c r="H28" s="88" t="str">
        <f t="shared" si="6"/>
        <v>2010-2012</v>
      </c>
      <c r="I28" s="89" t="str">
        <f t="shared" si="7"/>
        <v>--</v>
      </c>
      <c r="J28" s="89" t="str">
        <f t="shared" si="3"/>
        <v>--</v>
      </c>
      <c r="K28" s="89" t="str">
        <f t="shared" si="4"/>
        <v>--</v>
      </c>
      <c r="L28" s="90"/>
    </row>
    <row r="29" spans="1:12" ht="14.25">
      <c r="A29" s="50" t="s">
        <v>107</v>
      </c>
      <c r="B29" s="68" t="str">
        <f t="shared" si="5"/>
        <v>NA</v>
      </c>
      <c r="C29" s="79"/>
      <c r="D29" s="58"/>
      <c r="E29" s="58"/>
      <c r="F29" s="58"/>
      <c r="G29" s="58"/>
      <c r="H29" s="88" t="str">
        <f t="shared" si="6"/>
        <v>2010-2012</v>
      </c>
      <c r="I29" s="89" t="str">
        <f t="shared" si="7"/>
        <v>--</v>
      </c>
      <c r="J29" s="89" t="str">
        <f t="shared" si="3"/>
        <v>--</v>
      </c>
      <c r="K29" s="89" t="str">
        <f t="shared" si="4"/>
        <v>--</v>
      </c>
      <c r="L29" s="90"/>
    </row>
    <row r="30" spans="1:12" ht="14.25">
      <c r="A30" s="50" t="s">
        <v>108</v>
      </c>
      <c r="B30" s="68" t="str">
        <f t="shared" si="5"/>
        <v>NA</v>
      </c>
      <c r="C30" s="79"/>
      <c r="D30" s="58"/>
      <c r="E30" s="58"/>
      <c r="F30" s="58"/>
      <c r="G30" s="58"/>
      <c r="H30" s="88" t="str">
        <f t="shared" si="6"/>
        <v>2010-2012</v>
      </c>
      <c r="I30" s="89" t="str">
        <f t="shared" si="7"/>
        <v>--</v>
      </c>
      <c r="J30" s="89" t="str">
        <f t="shared" si="3"/>
        <v>--</v>
      </c>
      <c r="K30" s="89" t="str">
        <f t="shared" si="4"/>
        <v>--</v>
      </c>
      <c r="L30" s="90"/>
    </row>
    <row r="31" spans="1:12" ht="12.75">
      <c r="A31" s="87" t="s">
        <v>5</v>
      </c>
      <c r="B31" s="68" t="str">
        <f t="shared" si="5"/>
        <v>NA</v>
      </c>
      <c r="C31" s="79"/>
      <c r="D31" s="58"/>
      <c r="E31" s="58"/>
      <c r="F31" s="58"/>
      <c r="G31" s="58"/>
      <c r="H31" s="88" t="str">
        <f t="shared" si="6"/>
        <v>2010-2012</v>
      </c>
      <c r="I31" s="89" t="str">
        <f t="shared" si="7"/>
        <v>--</v>
      </c>
      <c r="J31" s="89" t="str">
        <f t="shared" si="3"/>
        <v>--</v>
      </c>
      <c r="K31" s="89" t="str">
        <f t="shared" si="4"/>
        <v>--</v>
      </c>
      <c r="L31" s="90"/>
    </row>
    <row r="32" spans="1:12" ht="12.75">
      <c r="A32" s="87" t="s">
        <v>6</v>
      </c>
      <c r="B32" s="68" t="str">
        <f t="shared" si="5"/>
        <v>NA</v>
      </c>
      <c r="C32" s="79"/>
      <c r="D32" s="58"/>
      <c r="E32" s="58"/>
      <c r="F32" s="58"/>
      <c r="G32" s="58"/>
      <c r="H32" s="88" t="str">
        <f t="shared" si="6"/>
        <v>2010-2012</v>
      </c>
      <c r="I32" s="89" t="str">
        <f t="shared" si="7"/>
        <v>--</v>
      </c>
      <c r="J32" s="89" t="str">
        <f t="shared" si="3"/>
        <v>--</v>
      </c>
      <c r="K32" s="89" t="str">
        <f t="shared" si="4"/>
        <v>--</v>
      </c>
      <c r="L32" s="90"/>
    </row>
    <row r="33" spans="1:12" ht="12.75">
      <c r="A33" s="87" t="s">
        <v>7</v>
      </c>
      <c r="B33" s="68" t="str">
        <f t="shared" si="5"/>
        <v>NA</v>
      </c>
      <c r="C33" s="79"/>
      <c r="D33" s="58"/>
      <c r="E33" s="58"/>
      <c r="F33" s="58"/>
      <c r="G33" s="58"/>
      <c r="H33" s="88" t="str">
        <f t="shared" si="6"/>
        <v>2010-2012</v>
      </c>
      <c r="I33" s="89" t="str">
        <f t="shared" si="7"/>
        <v>--</v>
      </c>
      <c r="J33" s="89" t="str">
        <f t="shared" si="3"/>
        <v>--</v>
      </c>
      <c r="K33" s="89" t="str">
        <f t="shared" si="4"/>
        <v>--</v>
      </c>
      <c r="L33" s="90"/>
    </row>
    <row r="34" spans="1:12" ht="12.75">
      <c r="A34" s="87" t="s">
        <v>8</v>
      </c>
      <c r="B34" s="68" t="str">
        <f t="shared" si="5"/>
        <v>NA</v>
      </c>
      <c r="C34" s="79"/>
      <c r="D34" s="58"/>
      <c r="E34" s="58"/>
      <c r="F34" s="58"/>
      <c r="G34" s="58"/>
      <c r="H34" s="88" t="str">
        <f t="shared" si="6"/>
        <v>2010-2012</v>
      </c>
      <c r="I34" s="89" t="str">
        <f t="shared" si="7"/>
        <v>--</v>
      </c>
      <c r="J34" s="89" t="str">
        <f t="shared" si="3"/>
        <v>--</v>
      </c>
      <c r="K34" s="89" t="str">
        <f t="shared" si="4"/>
        <v>--</v>
      </c>
      <c r="L34" s="90"/>
    </row>
    <row r="35" spans="1:12" ht="12.75">
      <c r="A35" s="87" t="s">
        <v>9</v>
      </c>
      <c r="B35" s="68" t="str">
        <f t="shared" si="5"/>
        <v>NA</v>
      </c>
      <c r="C35" s="79"/>
      <c r="D35" s="58"/>
      <c r="E35" s="58"/>
      <c r="F35" s="58"/>
      <c r="G35" s="58"/>
      <c r="H35" s="88" t="str">
        <f t="shared" si="6"/>
        <v>2010-2012</v>
      </c>
      <c r="I35" s="89" t="str">
        <f t="shared" si="7"/>
        <v>--</v>
      </c>
      <c r="J35" s="89" t="str">
        <f t="shared" si="3"/>
        <v>--</v>
      </c>
      <c r="K35" s="89" t="str">
        <f t="shared" si="4"/>
        <v>--</v>
      </c>
      <c r="L35" s="90"/>
    </row>
    <row r="37" ht="12.75" customHeight="1">
      <c r="C37" s="79"/>
    </row>
    <row r="38" spans="1:7" ht="38.25" customHeight="1">
      <c r="A38" s="84" t="s">
        <v>16</v>
      </c>
      <c r="B38" s="91" t="s">
        <v>16</v>
      </c>
      <c r="C38" s="79"/>
      <c r="D38" s="91" t="s">
        <v>99</v>
      </c>
      <c r="E38" s="92" t="s">
        <v>100</v>
      </c>
      <c r="F38" s="91" t="s">
        <v>41</v>
      </c>
      <c r="G38" s="91" t="s">
        <v>43</v>
      </c>
    </row>
    <row r="39" spans="1:7" ht="12.75">
      <c r="A39" s="93" t="s">
        <v>0</v>
      </c>
      <c r="B39" s="68" t="str">
        <f aca="true" t="shared" si="8" ref="B39:B50">IF(OR(B24&lt;&gt;"NOT MET",D24=0,F24=0),"NA",IF(F39&lt;G39,"NOT MET","MET"))</f>
        <v>NA</v>
      </c>
      <c r="C39" s="79"/>
      <c r="D39" s="94" t="str">
        <f aca="true" t="shared" si="9" ref="D39:D50">IF(D24&gt;0,ROUND(100*E24/D24,2),"--")</f>
        <v>--</v>
      </c>
      <c r="E39" s="89" t="str">
        <f>IF(F24&gt;0,ROUND(100*G24/F24,2),"--")</f>
        <v>--</v>
      </c>
      <c r="F39" s="94" t="str">
        <f aca="true" t="shared" si="10" ref="F39:F50">IF(AND(F24&gt;0,D24&gt;0),E39-D39,"--")</f>
        <v>--</v>
      </c>
      <c r="G39" s="89" t="str">
        <f>IF(B24="PENDING","*",IF(AND(D24&gt;0,F24&gt;0),ROUND((100-D39)/10,2),"--"))</f>
        <v>*</v>
      </c>
    </row>
    <row r="40" spans="1:7" ht="12.75">
      <c r="A40" s="93" t="s">
        <v>2</v>
      </c>
      <c r="B40" s="68" t="str">
        <f t="shared" si="8"/>
        <v>NA</v>
      </c>
      <c r="C40" s="79"/>
      <c r="D40" s="94" t="str">
        <f t="shared" si="9"/>
        <v>--</v>
      </c>
      <c r="E40" s="89" t="str">
        <f aca="true" t="shared" si="11" ref="E40:E50">IF(F25&gt;0,ROUND(100*G25/F25,2),"--")</f>
        <v>--</v>
      </c>
      <c r="F40" s="94" t="str">
        <f t="shared" si="10"/>
        <v>--</v>
      </c>
      <c r="G40" s="89" t="str">
        <f aca="true" t="shared" si="12" ref="G40:G45">IF(B25="NA","*",IF(AND(D25&gt;0,F25&gt;0),ROUND((100-D40)/10,2),"--"))</f>
        <v>*</v>
      </c>
    </row>
    <row r="41" spans="1:7" ht="12.75">
      <c r="A41" s="93" t="s">
        <v>3</v>
      </c>
      <c r="B41" s="68" t="str">
        <f t="shared" si="8"/>
        <v>NA</v>
      </c>
      <c r="C41" s="79"/>
      <c r="D41" s="94" t="str">
        <f t="shared" si="9"/>
        <v>--</v>
      </c>
      <c r="E41" s="89" t="str">
        <f t="shared" si="11"/>
        <v>--</v>
      </c>
      <c r="F41" s="94" t="str">
        <f t="shared" si="10"/>
        <v>--</v>
      </c>
      <c r="G41" s="89" t="str">
        <f t="shared" si="12"/>
        <v>*</v>
      </c>
    </row>
    <row r="42" spans="1:7" ht="12.75">
      <c r="A42" s="93" t="s">
        <v>1</v>
      </c>
      <c r="B42" s="68" t="str">
        <f t="shared" si="8"/>
        <v>NA</v>
      </c>
      <c r="C42" s="79"/>
      <c r="D42" s="94" t="str">
        <f t="shared" si="9"/>
        <v>--</v>
      </c>
      <c r="E42" s="89" t="str">
        <f t="shared" si="11"/>
        <v>--</v>
      </c>
      <c r="F42" s="94" t="str">
        <f t="shared" si="10"/>
        <v>--</v>
      </c>
      <c r="G42" s="89" t="str">
        <f t="shared" si="12"/>
        <v>*</v>
      </c>
    </row>
    <row r="43" spans="1:7" ht="12.75">
      <c r="A43" s="93" t="s">
        <v>4</v>
      </c>
      <c r="B43" s="68" t="str">
        <f t="shared" si="8"/>
        <v>NA</v>
      </c>
      <c r="C43" s="79"/>
      <c r="D43" s="94" t="str">
        <f t="shared" si="9"/>
        <v>--</v>
      </c>
      <c r="E43" s="89" t="str">
        <f t="shared" si="11"/>
        <v>--</v>
      </c>
      <c r="F43" s="94" t="str">
        <f t="shared" si="10"/>
        <v>--</v>
      </c>
      <c r="G43" s="89" t="str">
        <f t="shared" si="12"/>
        <v>*</v>
      </c>
    </row>
    <row r="44" spans="1:7" ht="14.25">
      <c r="A44" s="50" t="s">
        <v>107</v>
      </c>
      <c r="B44" s="68" t="str">
        <f t="shared" si="8"/>
        <v>NA</v>
      </c>
      <c r="C44" s="79"/>
      <c r="D44" s="94" t="str">
        <f t="shared" si="9"/>
        <v>--</v>
      </c>
      <c r="E44" s="89" t="str">
        <f>IF(F29&gt;0,ROUND(100*G29/F29,2),"--")</f>
        <v>--</v>
      </c>
      <c r="F44" s="94" t="str">
        <f>IF(AND(F29&gt;0,D29&gt;0),E44-D44,"--")</f>
        <v>--</v>
      </c>
      <c r="G44" s="89" t="str">
        <f t="shared" si="12"/>
        <v>*</v>
      </c>
    </row>
    <row r="45" spans="1:7" ht="14.25">
      <c r="A45" s="50" t="s">
        <v>108</v>
      </c>
      <c r="B45" s="68" t="str">
        <f t="shared" si="8"/>
        <v>NA</v>
      </c>
      <c r="C45" s="79"/>
      <c r="D45" s="94" t="str">
        <f t="shared" si="9"/>
        <v>--</v>
      </c>
      <c r="E45" s="89" t="str">
        <f>IF(F30&gt;0,ROUND(100*G30/F30,2),"--")</f>
        <v>--</v>
      </c>
      <c r="F45" s="94" t="str">
        <f>IF(AND(F30&gt;0,D30&gt;0),E45-D45,"--")</f>
        <v>--</v>
      </c>
      <c r="G45" s="89" t="str">
        <f t="shared" si="12"/>
        <v>*</v>
      </c>
    </row>
    <row r="46" spans="1:7" ht="12.75">
      <c r="A46" s="93" t="s">
        <v>5</v>
      </c>
      <c r="B46" s="68" t="str">
        <f t="shared" si="8"/>
        <v>NA</v>
      </c>
      <c r="C46" s="79"/>
      <c r="D46" s="94" t="str">
        <f t="shared" si="9"/>
        <v>--</v>
      </c>
      <c r="E46" s="89" t="str">
        <f t="shared" si="11"/>
        <v>--</v>
      </c>
      <c r="F46" s="94" t="str">
        <f t="shared" si="10"/>
        <v>--</v>
      </c>
      <c r="G46" s="89" t="str">
        <f>IF(B31="NA","*",IF(AND(D31&gt;0,F31&gt;0),ROUND((100-D46)/10,2),"--"))</f>
        <v>*</v>
      </c>
    </row>
    <row r="47" spans="1:7" ht="12.75">
      <c r="A47" s="93" t="s">
        <v>6</v>
      </c>
      <c r="B47" s="68" t="str">
        <f t="shared" si="8"/>
        <v>NA</v>
      </c>
      <c r="C47" s="79"/>
      <c r="D47" s="94" t="str">
        <f t="shared" si="9"/>
        <v>--</v>
      </c>
      <c r="E47" s="89" t="str">
        <f t="shared" si="11"/>
        <v>--</v>
      </c>
      <c r="F47" s="94" t="str">
        <f t="shared" si="10"/>
        <v>--</v>
      </c>
      <c r="G47" s="89" t="str">
        <f>IF(B32="NA","*",IF(AND(D32&gt;0,F32&gt;0),ROUND((100-D47)/10,2),"--"))</f>
        <v>*</v>
      </c>
    </row>
    <row r="48" spans="1:7" ht="12.75">
      <c r="A48" s="93" t="s">
        <v>7</v>
      </c>
      <c r="B48" s="68" t="str">
        <f t="shared" si="8"/>
        <v>NA</v>
      </c>
      <c r="C48" s="79"/>
      <c r="D48" s="94" t="str">
        <f t="shared" si="9"/>
        <v>--</v>
      </c>
      <c r="E48" s="89" t="str">
        <f t="shared" si="11"/>
        <v>--</v>
      </c>
      <c r="F48" s="94" t="str">
        <f t="shared" si="10"/>
        <v>--</v>
      </c>
      <c r="G48" s="89" t="str">
        <f>IF(B33="NA","*",IF(AND(D33&gt;0,F33&gt;0),ROUND((100-D48)/10,2),"--"))</f>
        <v>*</v>
      </c>
    </row>
    <row r="49" spans="1:7" ht="12.75">
      <c r="A49" s="93" t="s">
        <v>8</v>
      </c>
      <c r="B49" s="68" t="str">
        <f t="shared" si="8"/>
        <v>NA</v>
      </c>
      <c r="C49" s="79"/>
      <c r="D49" s="94" t="str">
        <f t="shared" si="9"/>
        <v>--</v>
      </c>
      <c r="E49" s="89" t="str">
        <f t="shared" si="11"/>
        <v>--</v>
      </c>
      <c r="F49" s="94" t="str">
        <f t="shared" si="10"/>
        <v>--</v>
      </c>
      <c r="G49" s="89" t="str">
        <f>IF(B34="NA","*",IF(AND(D34&gt;0,F34&gt;0),ROUND((100-D49)/10,2),"--"))</f>
        <v>*</v>
      </c>
    </row>
    <row r="50" spans="1:7" ht="12.75">
      <c r="A50" s="93" t="s">
        <v>9</v>
      </c>
      <c r="B50" s="68" t="str">
        <f t="shared" si="8"/>
        <v>NA</v>
      </c>
      <c r="C50" s="79"/>
      <c r="D50" s="94" t="str">
        <f t="shared" si="9"/>
        <v>--</v>
      </c>
      <c r="E50" s="89" t="str">
        <f t="shared" si="11"/>
        <v>--</v>
      </c>
      <c r="F50" s="94" t="str">
        <f t="shared" si="10"/>
        <v>--</v>
      </c>
      <c r="G50" s="89" t="str">
        <f>IF(B35="NA","*",IF(AND(D35&gt;0,F35&gt;0),ROUND((100-D50)/10,2),"--"))</f>
        <v>*</v>
      </c>
    </row>
    <row r="53" spans="1:8" ht="54" customHeight="1">
      <c r="A53" s="104">
        <v>1</v>
      </c>
      <c r="B53" s="116" t="s">
        <v>111</v>
      </c>
      <c r="C53" s="116"/>
      <c r="D53" s="116"/>
      <c r="E53" s="116"/>
      <c r="F53" s="116"/>
      <c r="G53" s="116"/>
      <c r="H53" s="116"/>
    </row>
  </sheetData>
  <sheetProtection sheet="1"/>
  <mergeCells count="21">
    <mergeCell ref="D6:E6"/>
    <mergeCell ref="G5:H5"/>
    <mergeCell ref="B53:H53"/>
    <mergeCell ref="J22:J23"/>
    <mergeCell ref="K22:K23"/>
    <mergeCell ref="A20:J20"/>
    <mergeCell ref="H6:H7"/>
    <mergeCell ref="I6:I7"/>
    <mergeCell ref="I21:J21"/>
    <mergeCell ref="B6:B7"/>
    <mergeCell ref="A6:A7"/>
    <mergeCell ref="F22:G22"/>
    <mergeCell ref="H22:H23"/>
    <mergeCell ref="B1:I1"/>
    <mergeCell ref="B2:I2"/>
    <mergeCell ref="B22:B23"/>
    <mergeCell ref="F6:G6"/>
    <mergeCell ref="B3:E3"/>
    <mergeCell ref="B4:E4"/>
    <mergeCell ref="I22:I23"/>
    <mergeCell ref="D22:E22"/>
  </mergeCells>
  <conditionalFormatting sqref="B8:B19 B24:B35 B39:B50">
    <cfRule type="cellIs" priority="13" dxfId="2" operator="equal" stopIfTrue="1">
      <formula>"NA"</formula>
    </cfRule>
    <cfRule type="cellIs" priority="23" dxfId="4" operator="equal" stopIfTrue="1">
      <formula>"PENDING"</formula>
    </cfRule>
    <cfRule type="cellIs" priority="24" dxfId="1" operator="equal" stopIfTrue="1">
      <formula>"NOT MET"</formula>
    </cfRule>
    <cfRule type="cellIs" priority="25" dxfId="0" operator="equal" stopIfTrue="1">
      <formula>"MET"</formula>
    </cfRule>
  </conditionalFormatting>
  <printOptions/>
  <pageMargins left="0.51" right="0.42" top="0.75" bottom="0.75" header="0.3" footer="0.3"/>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D8" sqref="D8"/>
    </sheetView>
  </sheetViews>
  <sheetFormatPr defaultColWidth="9.140625" defaultRowHeight="12.75"/>
  <cols>
    <col min="1" max="1" width="28.7109375" style="60" customWidth="1"/>
    <col min="2" max="2" width="12.7109375" style="60" customWidth="1"/>
    <col min="3" max="3" width="1.1484375" style="60" customWidth="1"/>
    <col min="4" max="8" width="10.7109375" style="62" customWidth="1"/>
    <col min="9" max="10" width="7.00390625" style="60" customWidth="1"/>
    <col min="11" max="11" width="8.7109375" style="60" customWidth="1"/>
    <col min="12" max="16384" width="9.140625" style="60" customWidth="1"/>
  </cols>
  <sheetData>
    <row r="1" spans="2:8" ht="15.75" customHeight="1">
      <c r="B1" s="138" t="s">
        <v>98</v>
      </c>
      <c r="C1" s="138"/>
      <c r="D1" s="138"/>
      <c r="E1" s="138"/>
      <c r="F1" s="138"/>
      <c r="G1" s="138"/>
      <c r="H1" s="138"/>
    </row>
    <row r="2" spans="2:8" ht="18" customHeight="1">
      <c r="B2" s="139" t="s">
        <v>57</v>
      </c>
      <c r="C2" s="139"/>
      <c r="D2" s="139"/>
      <c r="E2" s="139"/>
      <c r="F2" s="139"/>
      <c r="G2" s="139"/>
      <c r="H2" s="139"/>
    </row>
    <row r="3" spans="1:5" ht="14.25">
      <c r="A3" s="61" t="s">
        <v>75</v>
      </c>
      <c r="B3" s="150" t="str">
        <f>'Summary-Overall'!B8:C8</f>
        <v>Sample District</v>
      </c>
      <c r="C3" s="150"/>
      <c r="D3" s="150"/>
      <c r="E3" s="150"/>
    </row>
    <row r="4" spans="1:5" ht="14.25">
      <c r="A4" s="61" t="s">
        <v>63</v>
      </c>
      <c r="B4" s="150" t="str">
        <f>'Summary-Overall'!B9:C9</f>
        <v>Sample School</v>
      </c>
      <c r="C4" s="150"/>
      <c r="D4" s="150"/>
      <c r="E4" s="150"/>
    </row>
    <row r="5" spans="6:8" ht="15">
      <c r="F5" s="151" t="s">
        <v>58</v>
      </c>
      <c r="G5" s="151"/>
      <c r="H5" s="63">
        <v>92</v>
      </c>
    </row>
    <row r="6" spans="1:8" ht="12.75">
      <c r="A6" s="152" t="s">
        <v>57</v>
      </c>
      <c r="B6" s="146" t="s">
        <v>57</v>
      </c>
      <c r="C6" s="64"/>
      <c r="D6" s="129" t="s">
        <v>47</v>
      </c>
      <c r="E6" s="130"/>
      <c r="F6" s="129" t="s">
        <v>97</v>
      </c>
      <c r="G6" s="130"/>
      <c r="H6" s="127" t="s">
        <v>59</v>
      </c>
    </row>
    <row r="7" spans="1:8" s="66" customFormat="1" ht="12.75">
      <c r="A7" s="153"/>
      <c r="B7" s="147"/>
      <c r="C7" s="64"/>
      <c r="D7" s="65" t="s">
        <v>60</v>
      </c>
      <c r="E7" s="65" t="s">
        <v>61</v>
      </c>
      <c r="F7" s="65" t="s">
        <v>60</v>
      </c>
      <c r="G7" s="65" t="s">
        <v>61</v>
      </c>
      <c r="H7" s="128"/>
    </row>
    <row r="8" spans="1:8" ht="12.75">
      <c r="A8" s="67" t="s">
        <v>0</v>
      </c>
      <c r="B8" s="68" t="str">
        <f>IF((D8+F8)&lt;84,"PENDING",IF(OR(H8&gt;=H$5,G8&gt;=H$5),"MET","NOT MET"))</f>
        <v>PENDING</v>
      </c>
      <c r="C8" s="69"/>
      <c r="D8" s="53"/>
      <c r="E8" s="54"/>
      <c r="F8" s="53"/>
      <c r="G8" s="55"/>
      <c r="H8" s="70" t="str">
        <f aca="true" t="shared" si="0" ref="H8:H19">IF(D8+F8&gt;0,ROUND((D8*E8+F8*G8)/(D8+F8),1),"*")</f>
        <v>*</v>
      </c>
    </row>
    <row r="9" spans="1:8" ht="12.75">
      <c r="A9" s="67" t="s">
        <v>2</v>
      </c>
      <c r="B9" s="68" t="str">
        <f aca="true" t="shared" si="1" ref="B9:B19">IF((D9+F9)&lt;84,"NA",IF(OR(H9&gt;=H$5,G9&gt;=H$5),"MET","NOT MET"))</f>
        <v>NA</v>
      </c>
      <c r="C9" s="69"/>
      <c r="D9" s="53"/>
      <c r="E9" s="54"/>
      <c r="F9" s="56"/>
      <c r="G9" s="55"/>
      <c r="H9" s="70" t="str">
        <f t="shared" si="0"/>
        <v>*</v>
      </c>
    </row>
    <row r="10" spans="1:8" ht="12.75">
      <c r="A10" s="67" t="s">
        <v>3</v>
      </c>
      <c r="B10" s="68" t="str">
        <f t="shared" si="1"/>
        <v>NA</v>
      </c>
      <c r="C10" s="69"/>
      <c r="D10" s="53"/>
      <c r="E10" s="54"/>
      <c r="F10" s="56"/>
      <c r="G10" s="55"/>
      <c r="H10" s="70" t="str">
        <f t="shared" si="0"/>
        <v>*</v>
      </c>
    </row>
    <row r="11" spans="1:8" ht="12.75">
      <c r="A11" s="67" t="s">
        <v>1</v>
      </c>
      <c r="B11" s="68" t="str">
        <f t="shared" si="1"/>
        <v>NA</v>
      </c>
      <c r="C11" s="69"/>
      <c r="D11" s="53"/>
      <c r="E11" s="54"/>
      <c r="F11" s="56"/>
      <c r="G11" s="55"/>
      <c r="H11" s="70" t="str">
        <f t="shared" si="0"/>
        <v>*</v>
      </c>
    </row>
    <row r="12" spans="1:8" ht="12.75">
      <c r="A12" s="67" t="s">
        <v>4</v>
      </c>
      <c r="B12" s="68" t="str">
        <f t="shared" si="1"/>
        <v>NA</v>
      </c>
      <c r="C12" s="69"/>
      <c r="D12" s="53"/>
      <c r="E12" s="54"/>
      <c r="F12" s="56"/>
      <c r="G12" s="55"/>
      <c r="H12" s="70" t="str">
        <f t="shared" si="0"/>
        <v>*</v>
      </c>
    </row>
    <row r="13" spans="1:8" ht="14.25">
      <c r="A13" s="50" t="s">
        <v>107</v>
      </c>
      <c r="B13" s="68" t="str">
        <f t="shared" si="1"/>
        <v>NA</v>
      </c>
      <c r="C13" s="69"/>
      <c r="D13" s="53"/>
      <c r="E13" s="54"/>
      <c r="F13" s="56"/>
      <c r="G13" s="55"/>
      <c r="H13" s="70" t="str">
        <f t="shared" si="0"/>
        <v>*</v>
      </c>
    </row>
    <row r="14" spans="1:8" ht="14.25">
      <c r="A14" s="50" t="s">
        <v>108</v>
      </c>
      <c r="B14" s="68" t="str">
        <f t="shared" si="1"/>
        <v>NA</v>
      </c>
      <c r="C14" s="69"/>
      <c r="D14" s="53"/>
      <c r="E14" s="54"/>
      <c r="F14" s="56"/>
      <c r="G14" s="55"/>
      <c r="H14" s="70" t="str">
        <f t="shared" si="0"/>
        <v>*</v>
      </c>
    </row>
    <row r="15" spans="1:8" ht="12.75">
      <c r="A15" s="67" t="s">
        <v>5</v>
      </c>
      <c r="B15" s="68" t="str">
        <f t="shared" si="1"/>
        <v>NA</v>
      </c>
      <c r="C15" s="69"/>
      <c r="D15" s="53"/>
      <c r="E15" s="54"/>
      <c r="F15" s="56"/>
      <c r="G15" s="55"/>
      <c r="H15" s="70" t="str">
        <f t="shared" si="0"/>
        <v>*</v>
      </c>
    </row>
    <row r="16" spans="1:8" ht="12.75">
      <c r="A16" s="67" t="s">
        <v>6</v>
      </c>
      <c r="B16" s="68" t="str">
        <f t="shared" si="1"/>
        <v>NA</v>
      </c>
      <c r="C16" s="69"/>
      <c r="D16" s="53"/>
      <c r="E16" s="54"/>
      <c r="F16" s="56"/>
      <c r="G16" s="55"/>
      <c r="H16" s="70" t="str">
        <f t="shared" si="0"/>
        <v>*</v>
      </c>
    </row>
    <row r="17" spans="1:8" ht="12.75">
      <c r="A17" s="67" t="s">
        <v>7</v>
      </c>
      <c r="B17" s="68" t="str">
        <f t="shared" si="1"/>
        <v>NA</v>
      </c>
      <c r="C17" s="69"/>
      <c r="D17" s="53"/>
      <c r="E17" s="55"/>
      <c r="F17" s="56"/>
      <c r="G17" s="55"/>
      <c r="H17" s="70" t="str">
        <f t="shared" si="0"/>
        <v>*</v>
      </c>
    </row>
    <row r="18" spans="1:8" ht="12.75">
      <c r="A18" s="67" t="s">
        <v>8</v>
      </c>
      <c r="B18" s="68" t="str">
        <f t="shared" si="1"/>
        <v>NA</v>
      </c>
      <c r="C18" s="69"/>
      <c r="D18" s="53"/>
      <c r="E18" s="54"/>
      <c r="F18" s="56"/>
      <c r="G18" s="55"/>
      <c r="H18" s="70" t="str">
        <f t="shared" si="0"/>
        <v>*</v>
      </c>
    </row>
    <row r="19" spans="1:8" ht="12.75">
      <c r="A19" s="67" t="s">
        <v>9</v>
      </c>
      <c r="B19" s="68" t="str">
        <f t="shared" si="1"/>
        <v>NA</v>
      </c>
      <c r="C19" s="69"/>
      <c r="D19" s="53"/>
      <c r="E19" s="54"/>
      <c r="F19" s="56"/>
      <c r="G19" s="55"/>
      <c r="H19" s="70" t="str">
        <f t="shared" si="0"/>
        <v>*</v>
      </c>
    </row>
    <row r="20" spans="1:8" ht="30" customHeight="1">
      <c r="A20" s="148" t="s">
        <v>88</v>
      </c>
      <c r="B20" s="149"/>
      <c r="C20" s="149"/>
      <c r="D20" s="149"/>
      <c r="E20" s="149"/>
      <c r="F20" s="149"/>
      <c r="G20" s="149"/>
      <c r="H20" s="149"/>
    </row>
    <row r="23" spans="1:8" ht="56.25" customHeight="1">
      <c r="A23" s="104">
        <v>1</v>
      </c>
      <c r="B23" s="116" t="s">
        <v>111</v>
      </c>
      <c r="C23" s="116"/>
      <c r="D23" s="116"/>
      <c r="E23" s="116"/>
      <c r="F23" s="116"/>
      <c r="G23" s="116"/>
      <c r="H23" s="116"/>
    </row>
  </sheetData>
  <sheetProtection sheet="1"/>
  <mergeCells count="12">
    <mergeCell ref="B1:H1"/>
    <mergeCell ref="B2:H2"/>
    <mergeCell ref="B3:E3"/>
    <mergeCell ref="B4:E4"/>
    <mergeCell ref="F5:G5"/>
    <mergeCell ref="A6:A7"/>
    <mergeCell ref="B6:B7"/>
    <mergeCell ref="D6:E6"/>
    <mergeCell ref="F6:G6"/>
    <mergeCell ref="B23:H23"/>
    <mergeCell ref="H6:H7"/>
    <mergeCell ref="A20:H20"/>
  </mergeCells>
  <conditionalFormatting sqref="B8:B19">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4" dxfId="4" operator="equal" stopIfTrue="1">
      <formula>"PENDING"</formula>
    </cfRule>
  </conditionalFormatting>
  <printOptions/>
  <pageMargins left="0.43" right="0.45"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2012-05-03T00:20:11Z</cp:lastPrinted>
  <dcterms:created xsi:type="dcterms:W3CDTF">2009-12-03T18:04:06Z</dcterms:created>
  <dcterms:modified xsi:type="dcterms:W3CDTF">2012-05-04T00:33:59Z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2043789580</vt:i4>
  </property>
  <property fmtid="{D5CDD505-2E9C-101B-9397-08002B2CF9AE}" pid="3" name="_NewReviewCycle">
    <vt:lpwstr/>
  </property>
  <property fmtid="{D5CDD505-2E9C-101B-9397-08002B2CF9AE}" pid="4" name="_EmailSubject">
    <vt:lpwstr>aypelemcalc1011.xls</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1973821371</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2012-05-03T00:00:00Z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